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21840" windowHeight="12135" tabRatio="888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2" sheetId="13" r:id="rId11"/>
    <sheet name="Forma 3" sheetId="14" r:id="rId12"/>
    <sheet name="Forma 10" sheetId="15" r:id="rId13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0">'Forma 2'!$C$9</definedName>
    <definedName name="VAS002_D_ApyvartinemsLesoms" localSheetId="10">'Forma 2'!$B$88</definedName>
    <definedName name="VAS002_D_AtsiskaitomujuApskaitos" localSheetId="10">'Forma 2'!$B$12</definedName>
    <definedName name="VAS002_D_AtsiskaitomujuApskaitosPrietaisu" localSheetId="10">'Forma 2'!$B$27</definedName>
    <definedName name="VAS002_D_BauduPajamos" localSheetId="10">'Forma 2'!$B$79</definedName>
    <definedName name="VAS002_D_BendrosiosadministracinesSanaudos" localSheetId="10">'Forma 2'!$B$44</definedName>
    <definedName name="VAS002_D_BENDROSIOSADMINISTRACINESVEIKLOS" localSheetId="10">'Forma 2'!$B$37</definedName>
    <definedName name="VAS002_D_BendrosiosSanaudosPriskirtos" localSheetId="10">'Forma 2'!$B$75</definedName>
    <definedName name="VAS002_D_BENDROVESGRYNASISPELNAS" localSheetId="10">'Forma 2'!$B$97</definedName>
    <definedName name="VAS002_D_BENDROVESPELNASPRIES" localSheetId="10">'Forma 2'!$B$96</definedName>
    <definedName name="VAS002_D_DelspinigiuIrPalukanu" localSheetId="10">'Forma 2'!$B$78</definedName>
    <definedName name="VAS002_D_DumbloTvarkymo" localSheetId="10">'Forma 2'!$B$32</definedName>
    <definedName name="VAS002_D_EnergetikosPadalinioPajamos" localSheetId="10">'Forma 2'!$B$61</definedName>
    <definedName name="VAS002_D_FINANSINEVEIKLA" localSheetId="10">'Forma 2'!$B$76</definedName>
    <definedName name="VAS002_D_FinansinioTurtoPajamos" localSheetId="10">'Forma 2'!$B$81</definedName>
    <definedName name="VAS002_D_GeriamojoVandensTiekimo" localSheetId="10">'Forma 2'!$B$13</definedName>
    <definedName name="VAS002_D_GeriamojoVandensTiekimo2" localSheetId="10">'Forma 2'!$B$28</definedName>
    <definedName name="VAS002_D_IlgalaikioTurtoPerleidimo" localSheetId="10">'Forma 2'!$B$50</definedName>
    <definedName name="VAS002_D_INuotekuTvarkymo" localSheetId="10">'Forma 2'!$B$87</definedName>
    <definedName name="VAS002_D_InvesticijuPerleidimoPelnas" localSheetId="10">'Forma 2'!$B$80</definedName>
    <definedName name="VAS002_D_YPATINGOJIVEIKLA" localSheetId="10">'Forma 2'!$B$93</definedName>
    <definedName name="VAS002_D_IrengimuRemontoPadalinio" localSheetId="10">'Forma 2'!$B$60</definedName>
    <definedName name="VAS002_D_IsJu" localSheetId="10">'Forma 2'!$B$83</definedName>
    <definedName name="VAS002_D_IsJuAutotransporto" localSheetId="10">'Forma 2'!$B$59</definedName>
    <definedName name="VAS002_D_IsJuIVandens" localSheetId="10">'Forma 2'!$B$86</definedName>
    <definedName name="VAS002_D_IsJuRegTurtPaj1" localSheetId="10">'Forma 2'!$B$55</definedName>
    <definedName name="VAS002_D_IsJuRegTurtPaj2" localSheetId="10">'Forma 2'!$B$57</definedName>
    <definedName name="VAS002_D_IsJuRegTurtPaj3" localSheetId="10">'Forma 2'!$B$65</definedName>
    <definedName name="VAS002_D_IsJuValiutuKursu" localSheetId="10">'Forma 2'!$B$91</definedName>
    <definedName name="VAS002_D_KitosNetiesioginiuPadaliniu" localSheetId="10">'Forma 2'!$B$58</definedName>
    <definedName name="VAS002_D_KitosNuotekuTvarkymo" localSheetId="10">'Forma 2'!$B$56</definedName>
    <definedName name="VAS002_D_KitosPajamos" localSheetId="10">'Forma 2'!$B$82</definedName>
    <definedName name="VAS002_D_KITOSREGULIUOJAMOSVEIKLOS" localSheetId="10">'Forma 2'!$B$39</definedName>
    <definedName name="VAS002_D_KitosReguliuojamosVeiklosPajamos" localSheetId="10">'Forma 2'!$B$40</definedName>
    <definedName name="VAS002_D_KitosReguliuojamosVeiklosSanaudos" localSheetId="10">'Forma 2'!$B$41</definedName>
    <definedName name="VAS002_D_KitosSanaudos" localSheetId="10">'Forma 2'!$B$90</definedName>
    <definedName name="VAS002_D_KitosVandensTiekimo" localSheetId="10">'Forma 2'!$B$54</definedName>
    <definedName name="VAS002_D_KITOSVEIKLOSnereguliuojamos" localSheetId="10">'Forma 2'!$B$45</definedName>
    <definedName name="VAS002_D_KitosVeiklosVerslo" localSheetId="10">'Forma 2'!$B$46</definedName>
    <definedName name="VAS002_D_KitosVeiklosVersloVieneto" localSheetId="10">'Forma 2'!$B$66</definedName>
    <definedName name="VAS002_D_KituNetiesioginiuPadaliniu" localSheetId="10">'Forma 2'!$B$62</definedName>
    <definedName name="VAS002_D_MetrologinesPatikrosIr" localSheetId="10">'Forma 2'!$B$63</definedName>
    <definedName name="VAS002_D_NEPASKIRSTYTINOSSANAUDOS" localSheetId="10">'Forma 2'!$B$92</definedName>
    <definedName name="VAS002_D_NETEKIMAI" localSheetId="10">'Forma 2'!$B$95</definedName>
    <definedName name="VAS002_D_NetiesioginesVeiklosSanaudos" localSheetId="10">'Forma 2'!$B$35</definedName>
    <definedName name="VAS002_D_NetiesioginesVeiklosSanaudosPriskirtos" localSheetId="10">'Forma 2'!$B$43</definedName>
    <definedName name="VAS002_D_NetiesioginesVeiklosSanaudosVII" localSheetId="10">'Forma 2'!$B$74</definedName>
    <definedName name="VAS002_D_NuotekuLaboratorijosTeikiamu" localSheetId="10">'Forma 2'!$B$53</definedName>
    <definedName name="VAS002_D_NuotekuSurinkimo" localSheetId="10">'Forma 2'!$B$30</definedName>
    <definedName name="VAS002_D_NuotekuTransportavimoAsenizacijos" localSheetId="10">'Forma 2'!$B$23</definedName>
    <definedName name="VAS002_D_NuotekuTransportavimoAsenizacijosSanaudos" localSheetId="10">'Forma 2'!$B$34</definedName>
    <definedName name="VAS002_D_NuotekuTvarkymoIs" localSheetId="10">'Forma 2'!$B$29</definedName>
    <definedName name="VAS002_D_NuotekuTvarkymoVeiklos" localSheetId="10">'Forma 2'!$B$14</definedName>
    <definedName name="VAS002_D_NuotekuValymo" localSheetId="10">'Forma 2'!$B$31</definedName>
    <definedName name="VAS002_D_PAGAUTE" localSheetId="10">'Forma 2'!$B$94</definedName>
    <definedName name="VAS002_D_PAJAMOSIsREGULIUOJAMOS" localSheetId="10">'Forma 2'!$B$11</definedName>
    <definedName name="VAS002_D_PajamosIsSio" localSheetId="10">'Forma 2'!$B$77</definedName>
    <definedName name="VAS002_D_PajamosUzBiodujas" localSheetId="10">'Forma 2'!$B$48</definedName>
    <definedName name="VAS002_D_PajamosUzBuitiniu" localSheetId="10">'Forma 2'!$B$16</definedName>
    <definedName name="VAS002_D_PajamosUzBuitiniuSurinkima" localSheetId="10">'Forma 2'!$B$17</definedName>
    <definedName name="VAS002_D_PajamosUzBuitiniuValyma" localSheetId="10">'Forma 2'!$B$18</definedName>
    <definedName name="VAS002_D_PajamosUzDumblo" localSheetId="10">'Forma 2'!$B$19</definedName>
    <definedName name="VAS002_D_PajamosUzKitu" localSheetId="10">'Forma 2'!$B$21</definedName>
    <definedName name="VAS002_D_PajamosUzPadidejusia" localSheetId="10">'Forma 2'!$B$20</definedName>
    <definedName name="VAS002_D_PajamosUzParduodama" localSheetId="10">'Forma 2'!$B$49</definedName>
    <definedName name="VAS002_D_PajamosUzPavirsinioVandens" localSheetId="10">'Forma 2'!$B$47</definedName>
    <definedName name="VAS002_D_PajamosUzPavirsiniu" localSheetId="10">'Forma 2'!$B$15</definedName>
    <definedName name="VAS002_D_ParduotoIlgalaikioTurto" localSheetId="10">'Forma 2'!$B$71</definedName>
    <definedName name="VAS002_D_ParduotoTrumpalaikioTurto" localSheetId="10">'Forma 2'!$B$72</definedName>
    <definedName name="VAS002_D_PavirsiniuNuotekuTvarkymo" localSheetId="10">'Forma 2'!$B$22</definedName>
    <definedName name="VAS002_D_PavirsiniuNuotekuTvarkymoJei" localSheetId="10">'Forma 2'!$B$33</definedName>
    <definedName name="VAS002_D_PriskirtosReguliuojamosVeiklos" localSheetId="10">'Forma 2'!$B$24</definedName>
    <definedName name="VAS002_D_ProjektavimoDarbuIr" localSheetId="10">'Forma 2'!$B$64</definedName>
    <definedName name="VAS002_D_REGULIUOJAMOSVEIKLOSVerslo" localSheetId="10">'Forma 2'!$B$25</definedName>
    <definedName name="VAS002_D_REGULIUOJAMOSVEIKLOSVersloVienetu" localSheetId="10">'Forma 2'!$B$36</definedName>
    <definedName name="VAS002_D_SanaudosIsParduodamo" localSheetId="10">'Forma 2'!$B$70</definedName>
    <definedName name="VAS002_D_SanaudosIsParduotu" localSheetId="10">'Forma 2'!$B$69</definedName>
    <definedName name="VAS002_D_SanaudosIsSio" localSheetId="10">'Forma 2'!$B$84</definedName>
    <definedName name="VAS002_D_SanaudosUzPavirsinio" localSheetId="10">'Forma 2'!$B$68</definedName>
    <definedName name="VAS002_D_SumoketiDelspinigiaiBaudos" localSheetId="10">'Forma 2'!$B$89</definedName>
    <definedName name="VAS002_D_TeikiamuKituPaslaugu" localSheetId="10">'Forma 2'!$B$73</definedName>
    <definedName name="VAS002_D_TiesioginesSanaudos" localSheetId="10">'Forma 2'!$B$26</definedName>
    <definedName name="VAS002_D_TiesioginesVeiklosSanaudos" localSheetId="10">'Forma 2'!$B$42</definedName>
    <definedName name="VAS002_D_TiesioginesVeiklosSanaudosIs" localSheetId="10">'Forma 2'!$B$67</definedName>
    <definedName name="VAS002_D_TrumpalaikioTurtoPardavimas" localSheetId="10">'Forma 2'!$B$51</definedName>
    <definedName name="VAS002_D_VandensLaboratorijosTeikiamu" localSheetId="10">'Forma 2'!$B$52</definedName>
    <definedName name="VAS002_D_VANDENTVARKOSI1I5Verslo" localSheetId="10">'Forma 2'!$B$38</definedName>
    <definedName name="VAS002_D_VandentvarkosReikmems" localSheetId="10">'Forma 2'!$B$85</definedName>
    <definedName name="VAS002_F_ApyvartinemsLesoms20M" localSheetId="10">'Forma 2'!$C$88</definedName>
    <definedName name="VAS002_F_AtsiskaitomujuApskaitos20M" localSheetId="10">'Forma 2'!$C$12</definedName>
    <definedName name="VAS002_F_AtsiskaitomujuApskaitosPrietaisu20M" localSheetId="10">'Forma 2'!$C$27</definedName>
    <definedName name="VAS002_F_BauduPajamos20M" localSheetId="10">'Forma 2'!$C$79</definedName>
    <definedName name="VAS002_F_BendrosiosadministracinesSanaudos20M" localSheetId="10">'Forma 2'!$C$44</definedName>
    <definedName name="VAS002_F_BENDROSIOSADMINISTRACINESVEIKLOS20M" localSheetId="10">'Forma 2'!$C$37</definedName>
    <definedName name="VAS002_F_BendrosiosSanaudosPriskirtos20M" localSheetId="10">'Forma 2'!$C$75</definedName>
    <definedName name="VAS002_F_BENDROVESGRYNASISPELNAS20M" localSheetId="10">'Forma 2'!$C$97</definedName>
    <definedName name="VAS002_F_BENDROVESPELNASPRIES20M" localSheetId="10">'Forma 2'!$C$96</definedName>
    <definedName name="VAS002_F_DelspinigiuIrPalukanu20M" localSheetId="10">'Forma 2'!$C$78</definedName>
    <definedName name="VAS002_F_DumbloTvarkymo20M" localSheetId="10">'Forma 2'!$C$32</definedName>
    <definedName name="VAS002_F_EnergetikosPadalinioPajamos20M" localSheetId="10">'Forma 2'!$C$61</definedName>
    <definedName name="VAS002_F_FINANSINEVEIKLA20M" localSheetId="10">'Forma 2'!$C$76</definedName>
    <definedName name="VAS002_F_FinansinioTurtoPajamos20M" localSheetId="10">'Forma 2'!$C$81</definedName>
    <definedName name="VAS002_F_GeriamojoVandensTiekimo20M" localSheetId="10">'Forma 2'!$C$13</definedName>
    <definedName name="VAS002_F_GeriamojoVandensTiekimo220M" localSheetId="10">'Forma 2'!$C$28</definedName>
    <definedName name="VAS002_F_IlgalaikioTurtoPerleidimo20M" localSheetId="10">'Forma 2'!$C$50</definedName>
    <definedName name="VAS002_F_INuotekuTvarkymo20M" localSheetId="10">'Forma 2'!$C$87</definedName>
    <definedName name="VAS002_F_InvesticijuPerleidimoPelnas20M" localSheetId="10">'Forma 2'!$C$80</definedName>
    <definedName name="VAS002_F_YPATINGOJIVEIKLA20M" localSheetId="10">'Forma 2'!$C$93</definedName>
    <definedName name="VAS002_F_IrengimuRemontoPadalinio20M" localSheetId="10">'Forma 2'!$C$60</definedName>
    <definedName name="VAS002_F_IsJu20M" localSheetId="10">'Forma 2'!$C$83</definedName>
    <definedName name="VAS002_F_IsJuAutotransporto20M" localSheetId="10">'Forma 2'!$C$59</definedName>
    <definedName name="VAS002_F_IsJuIVandens20M" localSheetId="10">'Forma 2'!$C$86</definedName>
    <definedName name="VAS002_F_IsJuRegTurtPaj120M" localSheetId="10">'Forma 2'!$C$55</definedName>
    <definedName name="VAS002_F_IsJuRegTurtPaj220M" localSheetId="10">'Forma 2'!$C$57</definedName>
    <definedName name="VAS002_F_IsJuRegTurtPaj320M" localSheetId="10">'Forma 2'!$C$65</definedName>
    <definedName name="VAS002_F_IsJuValiutuKursu20M" localSheetId="10">'Forma 2'!$C$91</definedName>
    <definedName name="VAS002_F_KitosNetiesioginiuPadaliniu20M" localSheetId="10">'Forma 2'!$C$58</definedName>
    <definedName name="VAS002_F_KitosNuotekuTvarkymo20M" localSheetId="10">'Forma 2'!$C$56</definedName>
    <definedName name="VAS002_F_KitosPajamos20M" localSheetId="10">'Forma 2'!$C$82</definedName>
    <definedName name="VAS002_F_KITOSREGULIUOJAMOSVEIKLOS20M" localSheetId="10">'Forma 2'!$C$39</definedName>
    <definedName name="VAS002_F_KitosReguliuojamosVeiklosPajamos20M" localSheetId="10">'Forma 2'!$C$40</definedName>
    <definedName name="VAS002_F_KitosReguliuojamosVeiklosSanaudos20M" localSheetId="10">'Forma 2'!$C$41</definedName>
    <definedName name="VAS002_F_KitosSanaudos20M" localSheetId="10">'Forma 2'!$C$90</definedName>
    <definedName name="VAS002_F_KitosVandensTiekimo20M" localSheetId="10">'Forma 2'!$C$54</definedName>
    <definedName name="VAS002_F_KITOSVEIKLOSnereguliuojamos20M" localSheetId="10">'Forma 2'!$C$45</definedName>
    <definedName name="VAS002_F_KitosVeiklosVerslo20M" localSheetId="10">'Forma 2'!$C$46</definedName>
    <definedName name="VAS002_F_KitosVeiklosVersloVieneto20M" localSheetId="10">'Forma 2'!$C$66</definedName>
    <definedName name="VAS002_F_KituNetiesioginiuPadaliniu20M" localSheetId="10">'Forma 2'!$C$62</definedName>
    <definedName name="VAS002_F_MetrologinesPatikrosIr20M" localSheetId="10">'Forma 2'!$C$63</definedName>
    <definedName name="VAS002_F_NEPASKIRSTYTINOSSANAUDOS20M" localSheetId="10">'Forma 2'!$C$92</definedName>
    <definedName name="VAS002_F_NETEKIMAI20M" localSheetId="10">'Forma 2'!$C$95</definedName>
    <definedName name="VAS002_F_NetiesioginesVeiklosSanaudos20M" localSheetId="10">'Forma 2'!$C$35</definedName>
    <definedName name="VAS002_F_NetiesioginesVeiklosSanaudosPriskirtos20M" localSheetId="10">'Forma 2'!$C$43</definedName>
    <definedName name="VAS002_F_NetiesioginesVeiklosSanaudosVII20M" localSheetId="10">'Forma 2'!$C$74</definedName>
    <definedName name="VAS002_F_NuotekuLaboratorijosTeikiamu20M" localSheetId="10">'Forma 2'!$C$53</definedName>
    <definedName name="VAS002_F_NuotekuSurinkimo20M" localSheetId="10">'Forma 2'!$C$30</definedName>
    <definedName name="VAS002_F_NuotekuTransportavimoAsenizacijos20M" localSheetId="10">'Forma 2'!$C$23</definedName>
    <definedName name="VAS002_F_NuotekuTransportavimoAsenizacijosSanaudos20M" localSheetId="10">'Forma 2'!$C$34</definedName>
    <definedName name="VAS002_F_NuotekuTvarkymoIs20M" localSheetId="10">'Forma 2'!$C$29</definedName>
    <definedName name="VAS002_F_NuotekuTvarkymoVeiklos20M" localSheetId="10">'Forma 2'!$C$14</definedName>
    <definedName name="VAS002_F_NuotekuValymo20M" localSheetId="10">'Forma 2'!$C$31</definedName>
    <definedName name="VAS002_F_PAGAUTE20M" localSheetId="10">'Forma 2'!$C$94</definedName>
    <definedName name="VAS002_F_PAJAMOSIsREGULIUOJAMOS20M" localSheetId="10">'Forma 2'!$C$11</definedName>
    <definedName name="VAS002_F_PajamosIsSio20M" localSheetId="10">'Forma 2'!$C$77</definedName>
    <definedName name="VAS002_F_PajamosUzBiodujas20M" localSheetId="10">'Forma 2'!$C$48</definedName>
    <definedName name="VAS002_F_PajamosUzBuitiniu20M" localSheetId="10">'Forma 2'!$C$16</definedName>
    <definedName name="VAS002_F_PajamosUzBuitiniuSurinkima20M" localSheetId="10">'Forma 2'!$C$17</definedName>
    <definedName name="VAS002_F_PajamosUzBuitiniuValyma20M" localSheetId="10">'Forma 2'!$C$18</definedName>
    <definedName name="VAS002_F_PajamosUzDumblo20M" localSheetId="10">'Forma 2'!$C$19</definedName>
    <definedName name="VAS002_F_PajamosUzKitu20M" localSheetId="10">'Forma 2'!$C$21</definedName>
    <definedName name="VAS002_F_PajamosUzPadidejusia20M" localSheetId="10">'Forma 2'!$C$20</definedName>
    <definedName name="VAS002_F_PajamosUzParduodama20M" localSheetId="10">'Forma 2'!$C$49</definedName>
    <definedName name="VAS002_F_PajamosUzPavirsinioVandens20M" localSheetId="10">'Forma 2'!$C$47</definedName>
    <definedName name="VAS002_F_PajamosUzPavirsiniu20M" localSheetId="10">'Forma 2'!$C$15</definedName>
    <definedName name="VAS002_F_ParduotoIlgalaikioTurto20M" localSheetId="10">'Forma 2'!$C$71</definedName>
    <definedName name="VAS002_F_ParduotoTrumpalaikioTurto20M" localSheetId="10">'Forma 2'!$C$72</definedName>
    <definedName name="VAS002_F_PavirsiniuNuotekuTvarkymo20M" localSheetId="10">'Forma 2'!$C$22</definedName>
    <definedName name="VAS002_F_PavirsiniuNuotekuTvarkymoJei20M" localSheetId="10">'Forma 2'!$C$33</definedName>
    <definedName name="VAS002_F_PriskirtosReguliuojamosVeiklos20M" localSheetId="10">'Forma 2'!$C$24</definedName>
    <definedName name="VAS002_F_ProjektavimoDarbuIr20M" localSheetId="10">'Forma 2'!$C$64</definedName>
    <definedName name="VAS002_F_REGULIUOJAMOSVEIKLOSVerslo20M" localSheetId="10">'Forma 2'!$C$25</definedName>
    <definedName name="VAS002_F_REGULIUOJAMOSVEIKLOSVersloVienetu20M" localSheetId="10">'Forma 2'!$C$36</definedName>
    <definedName name="VAS002_F_SanaudosIsParduodamo20M" localSheetId="10">'Forma 2'!$C$70</definedName>
    <definedName name="VAS002_F_SanaudosIsParduotu20M" localSheetId="10">'Forma 2'!$C$69</definedName>
    <definedName name="VAS002_F_SanaudosIsSio20M" localSheetId="10">'Forma 2'!$C$84</definedName>
    <definedName name="VAS002_F_SanaudosUzPavirsinio20M" localSheetId="10">'Forma 2'!$C$68</definedName>
    <definedName name="VAS002_F_SumoketiDelspinigiaiBaudos20M" localSheetId="10">'Forma 2'!$C$89</definedName>
    <definedName name="VAS002_F_TeikiamuKituPaslaugu20M" localSheetId="10">'Forma 2'!$C$73</definedName>
    <definedName name="VAS002_F_TiesioginesSanaudos20M" localSheetId="10">'Forma 2'!$C$26</definedName>
    <definedName name="VAS002_F_TiesioginesVeiklosSanaudos20M" localSheetId="10">'Forma 2'!$C$42</definedName>
    <definedName name="VAS002_F_TiesioginesVeiklosSanaudosIs20M" localSheetId="10">'Forma 2'!$C$67</definedName>
    <definedName name="VAS002_F_TrumpalaikioTurtoPardavimas20M" localSheetId="10">'Forma 2'!$C$51</definedName>
    <definedName name="VAS002_F_VandensLaboratorijosTeikiamu20M" localSheetId="10">'Forma 2'!$C$52</definedName>
    <definedName name="VAS002_F_VANDENTVARKOSI1I5Verslo20M" localSheetId="10">'Forma 2'!$C$38</definedName>
    <definedName name="VAS002_F_VandentvarkosReikmems20M" localSheetId="10">'Forma 2'!$C$85</definedName>
    <definedName name="VAS003_D_BendrujuadministraciniuVeiklos" localSheetId="11">'Forma 3'!$C$18</definedName>
    <definedName name="VAS003_D_IApskaitosVeikla" localSheetId="11">'Forma 3'!$G$10</definedName>
    <definedName name="VAS003_D_II1gavyba" localSheetId="11">'Forma 3'!$H$12</definedName>
    <definedName name="VAS003_D_II2ruosimas" localSheetId="11">'Forma 3'!$I$12</definedName>
    <definedName name="VAS003_D_II3pristatymas" localSheetId="11">'Forma 3'!$J$12</definedName>
    <definedName name="VAS003_D_IIGeriamojoVandens" localSheetId="11">'Forma 3'!$H$10</definedName>
    <definedName name="VAS003_D_III1surinkimas" localSheetId="11">'Forma 3'!$K$12</definedName>
    <definedName name="VAS003_D_III2valymas" localSheetId="11">'Forma 3'!$L$12</definedName>
    <definedName name="VAS003_D_III3nuotekuDumblo" localSheetId="11">'Forma 3'!$M$12</definedName>
    <definedName name="VAS003_D_III4PavirsiniuNuoteku" localSheetId="11">'Forma 3'!$N$12</definedName>
    <definedName name="VAS003_D_III5NuotekuTransportavimas" localSheetId="11">'Forma 3'!$O$12</definedName>
    <definedName name="VAS003_D_IIINuotekuTvarkymas" localSheetId="11">'Forma 3'!$K$10</definedName>
    <definedName name="VAS003_D_InvesticijuGraza" localSheetId="11">'Forma 3'!$C$22</definedName>
    <definedName name="VAS003_D_NetiesioginiuVeiklosSanaudu" localSheetId="11">'Forma 3'!$C$15</definedName>
    <definedName name="VAS003_D_PajamosIsReguliuojamoje" localSheetId="11">'Forma 3'!$C$21</definedName>
    <definedName name="VAS003_D_ReguliuojamosVeiklosVerslo" localSheetId="11">'Forma 3'!$G$9</definedName>
    <definedName name="VAS003_D_SanauduPaskirstymoKriterijus" localSheetId="11">'Forma 3'!$C$16</definedName>
    <definedName name="VAS003_D_TiesioginiuIrNetiesioginiu" localSheetId="11">'Forma 3'!$C$17</definedName>
    <definedName name="VAS003_D_UkioSubjektoTiesiogines" localSheetId="11">'Forma 3'!$C$14</definedName>
    <definedName name="VAS003_D_VersloVienetuIrPaslauguPajamos" localSheetId="11">'Forma 3'!$C$20</definedName>
    <definedName name="VAS003_D_VersloVienetuIrPaslauguSanaudos" localSheetId="11">'Forma 3'!$C$19</definedName>
    <definedName name="VAS003_D_VIIKitosVeiklos" localSheetId="11">'Forma 3'!$Q$9</definedName>
    <definedName name="VAS003_D_VIKitosReguliuojamos" localSheetId="11">'Forma 3'!$P$9</definedName>
    <definedName name="VAS003_D_VISO" localSheetId="11">'Forma 3'!$E$9</definedName>
    <definedName name="VAS003_D_VISOSVANDENTVARKOSSANAUDOS" localSheetId="11">'Forma 3'!$F$9</definedName>
    <definedName name="VAS003_F_BendrujuadministraciniuVeiklosIApskaitosVeikla" localSheetId="11">'Forma 3'!$G$18</definedName>
    <definedName name="VAS003_F_BendrujuadministraciniuVeiklosII1gavyba" localSheetId="11">'Forma 3'!$H$18</definedName>
    <definedName name="VAS003_F_BendrujuadministraciniuVeiklosII2ruosimas" localSheetId="11">'Forma 3'!$I$18</definedName>
    <definedName name="VAS003_F_BendrujuadministraciniuVeiklosII3pristatymas" localSheetId="11">'Forma 3'!$J$18</definedName>
    <definedName name="VAS003_F_BendrujuadministraciniuVeiklosIII1surinkimas" localSheetId="11">'Forma 3'!$K$18</definedName>
    <definedName name="VAS003_F_BendrujuadministraciniuVeiklosIII2valymas" localSheetId="11">'Forma 3'!$L$18</definedName>
    <definedName name="VAS003_F_BendrujuadministraciniuVeiklosIII3nuotekuDumblo" localSheetId="11">'Forma 3'!$M$18</definedName>
    <definedName name="VAS003_F_BendrujuadministraciniuVeiklosIII4PavirsiniuNuoteku" localSheetId="11">'Forma 3'!$N$18</definedName>
    <definedName name="VAS003_F_BendrujuadministraciniuVeiklosIII5NuotekuTransportavimas" localSheetId="11">'Forma 3'!$O$18</definedName>
    <definedName name="VAS003_F_BendrujuadministraciniuVeiklosVIIKitosVeiklos" localSheetId="11">'Forma 3'!$Q$18</definedName>
    <definedName name="VAS003_F_BendrujuadministraciniuVeiklosVIKitosReguliuojamos" localSheetId="11">'Forma 3'!$P$18</definedName>
    <definedName name="VAS003_F_BendrujuadministraciniuVeiklosVISO" localSheetId="11">'Forma 3'!$E$18</definedName>
    <definedName name="VAS003_F_BendrujuadministraciniuVeiklosVISOSVANDENTVARKOSSANAUDOS" localSheetId="11">'Forma 3'!$F$18</definedName>
    <definedName name="VAS003_F_InvesticijuGrazaIApskaitosVeikla" localSheetId="11">'Forma 3'!$G$22</definedName>
    <definedName name="VAS003_F_InvesticijuGrazaII3pristatymas" localSheetId="11">'Forma 3'!$H$22</definedName>
    <definedName name="VAS003_F_InvesticijuGrazaIII1surinkimas" localSheetId="11">'Forma 3'!$K$22</definedName>
    <definedName name="VAS003_F_InvesticijuGrazaIII2valymas" localSheetId="11">'Forma 3'!$L$22</definedName>
    <definedName name="VAS003_F_InvesticijuGrazaIII3nuotekuDumblo" localSheetId="11">'Forma 3'!$M$22</definedName>
    <definedName name="VAS003_F_InvesticijuGrazaIII4PavirsiniuNuoteku" localSheetId="11">'Forma 3'!$N$22</definedName>
    <definedName name="VAS003_F_InvesticijuGrazaIII5NuotekuTransportavimas" localSheetId="11">'Forma 3'!$O$22</definedName>
    <definedName name="VAS003_F_InvesticijuGrazaVIIKitosVeiklos" localSheetId="11">'Forma 3'!$Q$22</definedName>
    <definedName name="VAS003_F_InvesticijuGrazaVIKitosReguliuojamos" localSheetId="11">'Forma 3'!$P$22</definedName>
    <definedName name="VAS003_F_InvesticijuGrazaVISO" localSheetId="11">'Forma 3'!$E$22</definedName>
    <definedName name="VAS003_F_InvesticijuGrazaVISOSVANDENTVARKOSSANAUDOS" localSheetId="11">'Forma 3'!$F$22</definedName>
    <definedName name="VAS003_F_NetiesioginiuVeiklosSanauduIApskaitosVeikla" localSheetId="11">'Forma 3'!$G$15</definedName>
    <definedName name="VAS003_F_NetiesioginiuVeiklosSanauduII1gavyba" localSheetId="11">'Forma 3'!$H$15</definedName>
    <definedName name="VAS003_F_NetiesioginiuVeiklosSanauduII2ruosimas" localSheetId="11">'Forma 3'!$I$15</definedName>
    <definedName name="VAS003_F_NetiesioginiuVeiklosSanauduII3pristatymas" localSheetId="11">'Forma 3'!$J$15</definedName>
    <definedName name="VAS003_F_NetiesioginiuVeiklosSanauduIII1surinkimas" localSheetId="11">'Forma 3'!$K$15</definedName>
    <definedName name="VAS003_F_NetiesioginiuVeiklosSanauduIII2valymas" localSheetId="11">'Forma 3'!$L$15</definedName>
    <definedName name="VAS003_F_NetiesioginiuVeiklosSanauduIII3nuotekuDumblo" localSheetId="11">'Forma 3'!$M$15</definedName>
    <definedName name="VAS003_F_NetiesioginiuVeiklosSanauduIII4PavirsiniuNuoteku" localSheetId="11">'Forma 3'!$N$15</definedName>
    <definedName name="VAS003_F_NetiesioginiuVeiklosSanauduIII5NuotekuTransportavimas" localSheetId="11">'Forma 3'!$O$15</definedName>
    <definedName name="VAS003_F_NetiesioginiuVeiklosSanauduVIIKitosVeiklos" localSheetId="11">'Forma 3'!$Q$15</definedName>
    <definedName name="VAS003_F_NetiesioginiuVeiklosSanauduVIKitosReguliuojamos" localSheetId="11">'Forma 3'!$P$15</definedName>
    <definedName name="VAS003_F_NetiesioginiuVeiklosSanauduVISO" localSheetId="11">'Forma 3'!$E$15</definedName>
    <definedName name="VAS003_F_NetiesioginiuVeiklosSanauduVISOSVANDENTVARKOSSANAUDOS" localSheetId="11">'Forma 3'!$F$15</definedName>
    <definedName name="VAS003_F_PajamosIsReguliuojamojeIApskaitosVeikla" localSheetId="11">'Forma 3'!$G$21</definedName>
    <definedName name="VAS003_F_PajamosIsReguliuojamojeII1gavyba" localSheetId="11">'Forma 3'!$H$21</definedName>
    <definedName name="VAS003_F_PajamosIsReguliuojamojeII2ruosimas" localSheetId="11">'Forma 3'!$I$21</definedName>
    <definedName name="VAS003_F_PajamosIsReguliuojamojeII3pristatymas" localSheetId="11">'Forma 3'!$J$21</definedName>
    <definedName name="VAS003_F_PajamosIsReguliuojamojeIII1surinkimas" localSheetId="11">'Forma 3'!$K$21</definedName>
    <definedName name="VAS003_F_PajamosIsReguliuojamojeIII2valymas" localSheetId="11">'Forma 3'!$L$21</definedName>
    <definedName name="VAS003_F_PajamosIsReguliuojamojeIII3nuotekuDumblo" localSheetId="11">'Forma 3'!$M$21</definedName>
    <definedName name="VAS003_F_PajamosIsReguliuojamojeIII4PavirsiniuNuoteku" localSheetId="11">'Forma 3'!$N$21</definedName>
    <definedName name="VAS003_F_PajamosIsReguliuojamojeIII5NuotekuTransportavimas" localSheetId="11">'Forma 3'!$O$21</definedName>
    <definedName name="VAS003_F_PajamosIsReguliuojamojeVIIKitosVeiklos" localSheetId="11">'Forma 3'!$Q$21</definedName>
    <definedName name="VAS003_F_PajamosIsReguliuojamojeVIKitosReguliuojamos" localSheetId="11">'Forma 3'!$P$21</definedName>
    <definedName name="VAS003_F_PajamosIsReguliuojamojeVISO" localSheetId="11">'Forma 3'!$E$21</definedName>
    <definedName name="VAS003_F_PajamosIsReguliuojamojeVISOSVANDENTVARKOSSANAUDOS" localSheetId="11">'Forma 3'!$F$21</definedName>
    <definedName name="VAS003_F_SanauduPaskirstymoKriterijusIApskaitosVeikla" localSheetId="11">'Forma 3'!$G$16</definedName>
    <definedName name="VAS003_F_SanauduPaskirstymoKriterijusII1gavyba" localSheetId="11">'Forma 3'!$H$16</definedName>
    <definedName name="VAS003_F_SanauduPaskirstymoKriterijusII2ruosimas" localSheetId="11">'Forma 3'!$I$16</definedName>
    <definedName name="VAS003_F_SanauduPaskirstymoKriterijusII3pristatymas" localSheetId="11">'Forma 3'!$J$16</definedName>
    <definedName name="VAS003_F_SanauduPaskirstymoKriterijusIII1surinkimas" localSheetId="11">'Forma 3'!$K$16</definedName>
    <definedName name="VAS003_F_SanauduPaskirstymoKriterijusIII2valymas" localSheetId="11">'Forma 3'!$L$16</definedName>
    <definedName name="VAS003_F_SanauduPaskirstymoKriterijusIII3nuotekuDumblo" localSheetId="11">'Forma 3'!$M$16</definedName>
    <definedName name="VAS003_F_SanauduPaskirstymoKriterijusIII4PavirsiniuNuoteku" localSheetId="11">'Forma 3'!$N$16</definedName>
    <definedName name="VAS003_F_SanauduPaskirstymoKriterijusIII5NuotekuTransportavimas" localSheetId="11">'Forma 3'!$O$16</definedName>
    <definedName name="VAS003_F_SanauduPaskirstymoKriterijusVIIKitosVeiklos" localSheetId="11">'Forma 3'!$Q$16</definedName>
    <definedName name="VAS003_F_SanauduPaskirstymoKriterijusVIKitosReguliuojamos" localSheetId="11">'Forma 3'!$P$16</definedName>
    <definedName name="VAS003_F_SanauduPaskirstymoKriterijusVISO" localSheetId="11">'Forma 3'!$E$16</definedName>
    <definedName name="VAS003_F_SanauduPaskirstymoKriterijusVISOSVANDENTVARKOSSANAUDOS" localSheetId="11">'Forma 3'!$F$16</definedName>
    <definedName name="VAS003_F_TiesioginiuIrNetiesioginiuIApskaitosVeikla" localSheetId="11">'Forma 3'!$G$17</definedName>
    <definedName name="VAS003_F_TiesioginiuIrNetiesioginiuII1gavyba" localSheetId="11">'Forma 3'!$H$17</definedName>
    <definedName name="VAS003_F_TiesioginiuIrNetiesioginiuII2ruosimas" localSheetId="11">'Forma 3'!$I$17</definedName>
    <definedName name="VAS003_F_TiesioginiuIrNetiesioginiuII3pristatymas" localSheetId="11">'Forma 3'!$J$17</definedName>
    <definedName name="VAS003_F_TiesioginiuIrNetiesioginiuIII1surinkimas" localSheetId="11">'Forma 3'!$K$17</definedName>
    <definedName name="VAS003_F_TiesioginiuIrNetiesioginiuIII2valymas" localSheetId="11">'Forma 3'!$L$17</definedName>
    <definedName name="VAS003_F_TiesioginiuIrNetiesioginiuIII3nuotekuDumblo" localSheetId="11">'Forma 3'!$M$17</definedName>
    <definedName name="VAS003_F_TiesioginiuIrNetiesioginiuIII4PavirsiniuNuoteku" localSheetId="11">'Forma 3'!$N$17</definedName>
    <definedName name="VAS003_F_TiesioginiuIrNetiesioginiuIII5NuotekuTransportavimas" localSheetId="11">'Forma 3'!$O$17</definedName>
    <definedName name="VAS003_F_TiesioginiuIrNetiesioginiuVIIKitosVeiklos" localSheetId="11">'Forma 3'!$Q$17</definedName>
    <definedName name="VAS003_F_TiesioginiuIrNetiesioginiuVIKitosReguliuojamos" localSheetId="11">'Forma 3'!$P$17</definedName>
    <definedName name="VAS003_F_TiesioginiuIrNetiesioginiuVISO" localSheetId="11">'Forma 3'!$E$17</definedName>
    <definedName name="VAS003_F_TiesioginiuIrNetiesioginiuVISOSVANDENTVARKOSSANAUDOS" localSheetId="11">'Forma 3'!$F$17</definedName>
    <definedName name="VAS003_F_UkioSubjektoTiesioginesIApskaitosVeikla" localSheetId="11">'Forma 3'!$G$14</definedName>
    <definedName name="VAS003_F_UkioSubjektoTiesioginesII1gavyba" localSheetId="11">'Forma 3'!$H$14</definedName>
    <definedName name="VAS003_F_UkioSubjektoTiesioginesII2ruosimas" localSheetId="11">'Forma 3'!$I$14</definedName>
    <definedName name="VAS003_F_UkioSubjektoTiesioginesII3pristatymas" localSheetId="11">'Forma 3'!$J$14</definedName>
    <definedName name="VAS003_F_UkioSubjektoTiesioginesIII1surinkimas" localSheetId="11">'Forma 3'!$K$14</definedName>
    <definedName name="VAS003_F_UkioSubjektoTiesioginesIII2valymas" localSheetId="11">'Forma 3'!$L$14</definedName>
    <definedName name="VAS003_F_UkioSubjektoTiesioginesIII3nuotekuDumblo" localSheetId="11">'Forma 3'!$M$14</definedName>
    <definedName name="VAS003_F_UkioSubjektoTiesioginesIII4PavirsiniuNuoteku" localSheetId="11">'Forma 3'!$N$14</definedName>
    <definedName name="VAS003_F_UkioSubjektoTiesioginesIII5NuotekuTransportavimas" localSheetId="11">'Forma 3'!$O$14</definedName>
    <definedName name="VAS003_F_UkioSubjektoTiesioginesVIIKitosVeiklos" localSheetId="11">'Forma 3'!$Q$14</definedName>
    <definedName name="VAS003_F_UkioSubjektoTiesioginesVIKitosReguliuojamos" localSheetId="11">'Forma 3'!$P$14</definedName>
    <definedName name="VAS003_F_UkioSubjektoTiesioginesVISO" localSheetId="11">'Forma 3'!$E$14</definedName>
    <definedName name="VAS003_F_UkioSubjektoTiesioginesVISOSVANDENTVARKOSSANAUDOS" localSheetId="11">'Forma 3'!$F$14</definedName>
    <definedName name="VAS003_F_VersloVienetuIrPaslauguPajamosIApskaitosVeikla" localSheetId="11">'Forma 3'!$G$20</definedName>
    <definedName name="VAS003_F_VersloVienetuIrPaslauguPajamosII3pristatymas" localSheetId="11">'Forma 3'!$H$20</definedName>
    <definedName name="VAS003_F_VersloVienetuIrPaslauguPajamosIII1surinkimas" localSheetId="11">'Forma 3'!$K$20</definedName>
    <definedName name="VAS003_F_VersloVienetuIrPaslauguPajamosIII2valymas" localSheetId="11">'Forma 3'!$L$20</definedName>
    <definedName name="VAS003_F_VersloVienetuIrPaslauguPajamosIII3nuotekuDumblo" localSheetId="11">'Forma 3'!$M$20</definedName>
    <definedName name="VAS003_F_VersloVienetuIrPaslauguPajamosIII4PavirsiniuNuoteku" localSheetId="11">'Forma 3'!$N$20</definedName>
    <definedName name="VAS003_F_VersloVienetuIrPaslauguPajamosIII5NuotekuTransportavimas" localSheetId="11">'Forma 3'!$O$20</definedName>
    <definedName name="VAS003_F_VersloVienetuIrPaslauguPajamosVIIKitosVeiklos" localSheetId="11">'Forma 3'!$Q$20</definedName>
    <definedName name="VAS003_F_VersloVienetuIrPaslauguPajamosVIKitosReguliuojamos" localSheetId="11">'Forma 3'!$P$20</definedName>
    <definedName name="VAS003_F_VersloVienetuIrPaslauguPajamosVISO" localSheetId="11">'Forma 3'!$E$20</definedName>
    <definedName name="VAS003_F_VersloVienetuIrPaslauguPajamosVISOSVANDENTVARKOSSANAUDOS" localSheetId="11">'Forma 3'!$F$20</definedName>
    <definedName name="VAS003_F_VersloVienetuIrPaslauguSanaudosIApskaitosVeikla" localSheetId="11">'Forma 3'!$G$19</definedName>
    <definedName name="VAS003_F_VersloVienetuIrPaslauguSanaudosII1gavyba" localSheetId="11">'Forma 3'!$H$19</definedName>
    <definedName name="VAS003_F_VersloVienetuIrPaslauguSanaudosII2ruosimas" localSheetId="11">'Forma 3'!$I$19</definedName>
    <definedName name="VAS003_F_VersloVienetuIrPaslauguSanaudosIII1surinkimas" localSheetId="11">'Forma 3'!$K$19</definedName>
    <definedName name="VAS003_F_VersloVienetuIrPaslauguSanaudosIII2valymas" localSheetId="11">'Forma 3'!$L$19</definedName>
    <definedName name="VAS003_F_VersloVienetuIrPaslauguSanaudosIII3nuotekuDumblo" localSheetId="11">'Forma 3'!$M$19</definedName>
    <definedName name="VAS003_F_VersloVienetuIrPaslauguSanaudosIII4PavirsiniuNuoteku" localSheetId="11">'Forma 3'!$N$19</definedName>
    <definedName name="VAS003_F_VersloVienetuIrPaslauguSanaudosIII5NuotekuTransportavimas" localSheetId="11">'Forma 3'!$O$19</definedName>
    <definedName name="VAS003_F_VersloVienetuIrPaslauguSanaudosVIIKitosVeiklos" localSheetId="11">'Forma 3'!$Q$19</definedName>
    <definedName name="VAS003_F_VersloVienetuIrPaslauguSanaudosVIKitosReguliuojamos" localSheetId="11">'Forma 3'!$P$19</definedName>
    <definedName name="VAS003_F_VersloVienetuIrPaslauguSanaudosVISO" localSheetId="11">'Forma 3'!$E$19</definedName>
    <definedName name="VAS003_F_VersloVienetuIrPaslauguSanaudosVISOSVANDENTVARKOSSANAUDOS" localSheetId="11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2">'Forma 10'!$D$9</definedName>
    <definedName name="VAS010_D_AtsiskaitomujuApskaitosPrietaisu" localSheetId="12">'Forma 10'!$B$29</definedName>
    <definedName name="VAS010_D_BendrojojeadmininstracinejeVeikloje" localSheetId="12">'Forma 10'!$B$28</definedName>
    <definedName name="VAS010_D_BiologinioSuMechaniniu" localSheetId="12">'Forma 10'!$B$20</definedName>
    <definedName name="VAS010_D_DenitrifikacinioSuBiologiniu" localSheetId="12">'Forma 10'!$B$21</definedName>
    <definedName name="VAS010_D_ElektrosEnergijaPatalpu" localSheetId="12">'Forma 10'!$B$11</definedName>
    <definedName name="VAS010_D_ELEKTROSENERGIJOSSUVARTOJIMAS" localSheetId="12">'Forma 10'!$B$10</definedName>
    <definedName name="VAS010_D_GeriamojoVandensGavybos" localSheetId="12">'Forma 10'!$B$13</definedName>
    <definedName name="VAS010_D_GeriamojoVandensPristatymo" localSheetId="12">'Forma 10'!$B$15</definedName>
    <definedName name="VAS010_D_GeriamojoVandensRuosimo" localSheetId="12">'Forma 10'!$B$14</definedName>
    <definedName name="VAS010_D_IsSioSkaiciaus" localSheetId="12">'Forma 10'!$B$18</definedName>
    <definedName name="VAS010_D_IsSioSkaiciaus2" localSheetId="12">'Forma 10'!$B$23</definedName>
    <definedName name="VAS010_D_KitojeReguliuojamojeIr" localSheetId="12">'Forma 10'!$B$30</definedName>
    <definedName name="VAS010_D_MechaninioNuotekuValymo" localSheetId="12">'Forma 10'!$B$19</definedName>
    <definedName name="VAS010_D_NetiesioginejeVeikloje" localSheetId="12">'Forma 10'!$B$27</definedName>
    <definedName name="VAS010_D_NuotekuDumbloTvarkymo" localSheetId="12">'Forma 10'!$B$22</definedName>
    <definedName name="VAS010_D_NuotekuSurinkimoVeikloje" localSheetId="12">'Forma 10'!$B$16</definedName>
    <definedName name="VAS010_D_NuotekuValyklose" localSheetId="12">'Forma 10'!$B$17</definedName>
    <definedName name="VAS010_D_PavirsiniuNuotekuSurinkimo" localSheetId="12">'Forma 10'!$B$25</definedName>
    <definedName name="VAS010_D_PavirsiniuNuotekuTvarkymo" localSheetId="12">'Forma 10'!$B$24</definedName>
    <definedName name="VAS010_D_PavirsiniuNuotekuValymo" localSheetId="12">'Forma 10'!$B$26</definedName>
    <definedName name="VAS010_D_ReguliuojamojeVeikloje" localSheetId="12">'Forma 10'!$B$12</definedName>
    <definedName name="VAS010_F_AtsiskaitomujuApskaitosPrietaisu20M" localSheetId="12">'Forma 10'!$D$29</definedName>
    <definedName name="VAS010_F_BendrojojeadmininstracinejeVeikloje20M" localSheetId="12">'Forma 10'!$D$28</definedName>
    <definedName name="VAS010_F_BiologinioSuMechaniniu20M" localSheetId="12">'Forma 10'!$D$20</definedName>
    <definedName name="VAS010_F_DenitrifikacinioSuBiologiniu20M" localSheetId="12">'Forma 10'!$D$21</definedName>
    <definedName name="VAS010_F_ElektrosEnergijaPatalpu20M" localSheetId="12">'Forma 10'!$D$11</definedName>
    <definedName name="VAS010_F_ELEKTROSENERGIJOSSUVARTOJIMAS20M" localSheetId="12">'Forma 10'!$D$10</definedName>
    <definedName name="VAS010_F_GeriamojoVandensGavybos20M" localSheetId="12">'Forma 10'!$D$13</definedName>
    <definedName name="VAS010_F_GeriamojoVandensPristatymo20M" localSheetId="12">'Forma 10'!$D$15</definedName>
    <definedName name="VAS010_F_GeriamojoVandensRuosimo20M" localSheetId="12">'Forma 10'!$D$14</definedName>
    <definedName name="VAS010_F_IsSioSkaiciaus20M" localSheetId="12">'Forma 10'!$D$18</definedName>
    <definedName name="VAS010_F_IsSioSkaiciaus220M" localSheetId="12">'Forma 10'!$D$23</definedName>
    <definedName name="VAS010_F_KitojeReguliuojamojeIr20M" localSheetId="12">'Forma 10'!$D$30</definedName>
    <definedName name="VAS010_F_MechaninioNuotekuValymo20M" localSheetId="12">'Forma 10'!$D$19</definedName>
    <definedName name="VAS010_F_NetiesioginejeVeikloje20M" localSheetId="12">'Forma 10'!$D$27</definedName>
    <definedName name="VAS010_F_NuotekuDumbloTvarkymo20M" localSheetId="12">'Forma 10'!$D$22</definedName>
    <definedName name="VAS010_F_NuotekuSurinkimoVeikloje20M" localSheetId="12">'Forma 10'!$D$16</definedName>
    <definedName name="VAS010_F_NuotekuValyklose20M" localSheetId="12">'Forma 10'!$D$17</definedName>
    <definedName name="VAS010_F_PavirsiniuNuotekuSurinkimo20M" localSheetId="12">'Forma 10'!$D$25</definedName>
    <definedName name="VAS010_F_PavirsiniuNuotekuTvarkymo20M" localSheetId="12">'Forma 10'!$D$24</definedName>
    <definedName name="VAS010_F_PavirsiniuNuotekuValymo20M" localSheetId="12">'Forma 10'!$D$26</definedName>
    <definedName name="VAS010_F_ReguliuojamojeVeikloje20M" localSheetId="12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</definedNames>
  <calcPr calcId="145621"/>
</workbook>
</file>

<file path=xl/calcChain.xml><?xml version="1.0" encoding="utf-8"?>
<calcChain xmlns="http://schemas.openxmlformats.org/spreadsheetml/2006/main">
  <c r="D24" i="15" l="1"/>
  <c r="D17" i="15"/>
  <c r="F21" i="14"/>
  <c r="E21" i="14" s="1"/>
  <c r="F20" i="14"/>
  <c r="E20" i="14" s="1"/>
  <c r="Q19" i="14"/>
  <c r="Q22" i="14" s="1"/>
  <c r="P19" i="14"/>
  <c r="P22" i="14" s="1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C93" i="13"/>
  <c r="C84" i="13"/>
  <c r="C77" i="13"/>
  <c r="C76" i="13" s="1"/>
  <c r="C67" i="13"/>
  <c r="C66" i="13" s="1"/>
  <c r="C46" i="13"/>
  <c r="C41" i="13"/>
  <c r="C39" i="13" s="1"/>
  <c r="C29" i="13"/>
  <c r="C26" i="13" s="1"/>
  <c r="C25" i="13" s="1"/>
  <c r="C16" i="13"/>
  <c r="C14" i="13" s="1"/>
  <c r="C11" i="13" s="1"/>
  <c r="C283" i="11"/>
  <c r="C271" i="11"/>
  <c r="C261" i="11"/>
  <c r="C255" i="11"/>
  <c r="C244" i="11" s="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21" i="11"/>
  <c r="C120" i="11"/>
  <c r="C119" i="11"/>
  <c r="C118" i="11"/>
  <c r="C117" i="11"/>
  <c r="C116" i="11"/>
  <c r="C13" i="11" s="1"/>
  <c r="C115" i="11"/>
  <c r="C102" i="11"/>
  <c r="C90" i="11"/>
  <c r="C78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39" i="11"/>
  <c r="C23" i="11" s="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F39" i="10"/>
  <c r="P38" i="10"/>
  <c r="O38" i="10"/>
  <c r="N38" i="10"/>
  <c r="M38" i="10"/>
  <c r="L38" i="10"/>
  <c r="K38" i="10"/>
  <c r="J38" i="10"/>
  <c r="I38" i="10"/>
  <c r="H38" i="10"/>
  <c r="G38" i="10"/>
  <c r="F38" i="10"/>
  <c r="K37" i="10"/>
  <c r="D37" i="10"/>
  <c r="P36" i="10"/>
  <c r="O36" i="10"/>
  <c r="N36" i="10"/>
  <c r="M36" i="10"/>
  <c r="L36" i="10"/>
  <c r="K36" i="10"/>
  <c r="J36" i="10"/>
  <c r="I36" i="10"/>
  <c r="H36" i="10"/>
  <c r="G36" i="10"/>
  <c r="F36" i="10"/>
  <c r="P35" i="10"/>
  <c r="O35" i="10"/>
  <c r="N35" i="10"/>
  <c r="M35" i="10"/>
  <c r="L35" i="10"/>
  <c r="K35" i="10"/>
  <c r="J35" i="10"/>
  <c r="I35" i="10"/>
  <c r="H35" i="10"/>
  <c r="G35" i="10"/>
  <c r="F35" i="10"/>
  <c r="P34" i="10"/>
  <c r="P33" i="10" s="1"/>
  <c r="O34" i="10"/>
  <c r="N34" i="10"/>
  <c r="M34" i="10"/>
  <c r="L34" i="10"/>
  <c r="K34" i="10"/>
  <c r="J34" i="10"/>
  <c r="I34" i="10"/>
  <c r="H34" i="10"/>
  <c r="G34" i="10"/>
  <c r="F34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J17" i="10" s="1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P17" i="10" s="1"/>
  <c r="O18" i="10"/>
  <c r="N18" i="10"/>
  <c r="M18" i="10"/>
  <c r="L18" i="10"/>
  <c r="K18" i="10"/>
  <c r="J18" i="10"/>
  <c r="I18" i="10"/>
  <c r="H18" i="10"/>
  <c r="G18" i="10"/>
  <c r="F18" i="10"/>
  <c r="D17" i="10"/>
  <c r="D14" i="10" s="1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E58" i="9"/>
  <c r="D58" i="9" s="1"/>
  <c r="E57" i="9"/>
  <c r="D57" i="9" s="1"/>
  <c r="E56" i="9"/>
  <c r="D56" i="9" s="1"/>
  <c r="E55" i="9"/>
  <c r="D55" i="9"/>
  <c r="E54" i="9"/>
  <c r="D54" i="9" s="1"/>
  <c r="E53" i="9"/>
  <c r="D53" i="9" s="1"/>
  <c r="E52" i="9"/>
  <c r="D52" i="9" s="1"/>
  <c r="E51" i="9"/>
  <c r="D51" i="9" s="1"/>
  <c r="E50" i="9"/>
  <c r="D50" i="9" s="1"/>
  <c r="E49" i="9"/>
  <c r="D49" i="9" s="1"/>
  <c r="E48" i="9"/>
  <c r="D48" i="9" s="1"/>
  <c r="E47" i="9"/>
  <c r="D47" i="9" s="1"/>
  <c r="E46" i="9"/>
  <c r="D46" i="9" s="1"/>
  <c r="E45" i="9"/>
  <c r="D45" i="9" s="1"/>
  <c r="E44" i="9"/>
  <c r="D44" i="9" s="1"/>
  <c r="E43" i="9"/>
  <c r="D43" i="9"/>
  <c r="E42" i="9"/>
  <c r="D42" i="9" s="1"/>
  <c r="E41" i="9"/>
  <c r="D41" i="9" s="1"/>
  <c r="E40" i="9"/>
  <c r="D40" i="9" s="1"/>
  <c r="E39" i="9"/>
  <c r="D39" i="9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F35" i="9"/>
  <c r="P34" i="9"/>
  <c r="O34" i="9"/>
  <c r="N34" i="9"/>
  <c r="M34" i="9"/>
  <c r="L34" i="9"/>
  <c r="K34" i="9"/>
  <c r="K33" i="9" s="1"/>
  <c r="J34" i="9"/>
  <c r="I34" i="9"/>
  <c r="H34" i="9"/>
  <c r="G34" i="9"/>
  <c r="F34" i="9"/>
  <c r="D33" i="9"/>
  <c r="P32" i="9"/>
  <c r="O32" i="9"/>
  <c r="N32" i="9"/>
  <c r="M32" i="9"/>
  <c r="L32" i="9"/>
  <c r="L29" i="9" s="1"/>
  <c r="K32" i="9"/>
  <c r="J32" i="9"/>
  <c r="I32" i="9"/>
  <c r="H32" i="9"/>
  <c r="H29" i="9" s="1"/>
  <c r="G32" i="9"/>
  <c r="E32" i="9" s="1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M29" i="9" s="1"/>
  <c r="L30" i="9"/>
  <c r="K30" i="9"/>
  <c r="J30" i="9"/>
  <c r="I30" i="9"/>
  <c r="I29" i="9" s="1"/>
  <c r="H30" i="9"/>
  <c r="G30" i="9"/>
  <c r="F30" i="9"/>
  <c r="P29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E26" i="9" s="1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E22" i="9" s="1"/>
  <c r="P21" i="9"/>
  <c r="O21" i="9"/>
  <c r="N21" i="9"/>
  <c r="M21" i="9"/>
  <c r="M17" i="9" s="1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I17" i="9" s="1"/>
  <c r="H20" i="9"/>
  <c r="G20" i="9"/>
  <c r="F20" i="9"/>
  <c r="P19" i="9"/>
  <c r="O19" i="9"/>
  <c r="O17" i="9" s="1"/>
  <c r="N19" i="9"/>
  <c r="M19" i="9"/>
  <c r="L19" i="9"/>
  <c r="K19" i="9"/>
  <c r="K17" i="9" s="1"/>
  <c r="J19" i="9"/>
  <c r="I19" i="9"/>
  <c r="H19" i="9"/>
  <c r="G19" i="9"/>
  <c r="G17" i="9" s="1"/>
  <c r="F19" i="9"/>
  <c r="P18" i="9"/>
  <c r="O18" i="9"/>
  <c r="N18" i="9"/>
  <c r="N17" i="9" s="1"/>
  <c r="M18" i="9"/>
  <c r="L18" i="9"/>
  <c r="K18" i="9"/>
  <c r="J18" i="9"/>
  <c r="J17" i="9" s="1"/>
  <c r="I18" i="9"/>
  <c r="H18" i="9"/>
  <c r="G18" i="9"/>
  <c r="F18" i="9"/>
  <c r="E18" i="9" s="1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D13" i="8" s="1"/>
  <c r="D10" i="8" s="1"/>
  <c r="H70" i="7"/>
  <c r="H69" i="7"/>
  <c r="H68" i="7" s="1"/>
  <c r="H66" i="7"/>
  <c r="H63" i="7"/>
  <c r="H62" i="7"/>
  <c r="S42" i="7"/>
  <c r="R41" i="7"/>
  <c r="P41" i="7"/>
  <c r="P39" i="7" s="1"/>
  <c r="N41" i="7"/>
  <c r="L41" i="7"/>
  <c r="J41" i="7"/>
  <c r="F41" i="7"/>
  <c r="F39" i="7" s="1"/>
  <c r="D41" i="7"/>
  <c r="R40" i="7"/>
  <c r="R39" i="7" s="1"/>
  <c r="P40" i="7"/>
  <c r="N40" i="7"/>
  <c r="L40" i="7"/>
  <c r="J40" i="7"/>
  <c r="F40" i="7"/>
  <c r="D40" i="7"/>
  <c r="Q39" i="7"/>
  <c r="O39" i="7"/>
  <c r="M39" i="7"/>
  <c r="L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P14" i="7"/>
  <c r="P13" i="7" s="1"/>
  <c r="O53" i="7" s="1"/>
  <c r="P53" i="7" s="1"/>
  <c r="N14" i="7"/>
  <c r="L14" i="7"/>
  <c r="L13" i="7" s="1"/>
  <c r="J14" i="7"/>
  <c r="H14" i="7"/>
  <c r="H13" i="7" s="1"/>
  <c r="F14" i="7"/>
  <c r="D14" i="7"/>
  <c r="N13" i="7"/>
  <c r="F13" i="7"/>
  <c r="H70" i="6"/>
  <c r="H69" i="6"/>
  <c r="H68" i="6" s="1"/>
  <c r="H66" i="6"/>
  <c r="H63" i="6"/>
  <c r="H58" i="6" s="1"/>
  <c r="H62" i="6"/>
  <c r="S42" i="6"/>
  <c r="R41" i="6"/>
  <c r="R39" i="6" s="1"/>
  <c r="P41" i="6"/>
  <c r="N41" i="6"/>
  <c r="L41" i="6"/>
  <c r="J41" i="6"/>
  <c r="J39" i="6" s="1"/>
  <c r="F41" i="6"/>
  <c r="D41" i="6"/>
  <c r="D39" i="6" s="1"/>
  <c r="R40" i="6"/>
  <c r="P40" i="6"/>
  <c r="N40" i="6"/>
  <c r="L40" i="6"/>
  <c r="J40" i="6"/>
  <c r="F40" i="6"/>
  <c r="F39" i="6" s="1"/>
  <c r="D40" i="6"/>
  <c r="Q39" i="6"/>
  <c r="P39" i="6"/>
  <c r="O39" i="6"/>
  <c r="N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J13" i="6" s="1"/>
  <c r="I55" i="6" s="1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J14" i="6"/>
  <c r="H14" i="6"/>
  <c r="H13" i="6" s="1"/>
  <c r="F14" i="6"/>
  <c r="D14" i="6"/>
  <c r="C143" i="5"/>
  <c r="C142" i="5" s="1"/>
  <c r="C136" i="5"/>
  <c r="C132" i="5"/>
  <c r="C124" i="5" s="1"/>
  <c r="C125" i="5"/>
  <c r="C98" i="5"/>
  <c r="C88" i="5" s="1"/>
  <c r="C87" i="5" s="1"/>
  <c r="C66" i="5"/>
  <c r="C56" i="5" s="1"/>
  <c r="C37" i="5"/>
  <c r="C36" i="5" s="1"/>
  <c r="C30" i="5"/>
  <c r="C26" i="5"/>
  <c r="C18" i="5" s="1"/>
  <c r="C19" i="5"/>
  <c r="D206" i="4"/>
  <c r="D205" i="4" s="1"/>
  <c r="D196" i="4"/>
  <c r="D191" i="4" s="1"/>
  <c r="D74" i="4"/>
  <c r="D61" i="4"/>
  <c r="D53" i="3"/>
  <c r="D49" i="3"/>
  <c r="D48" i="3"/>
  <c r="D37" i="3"/>
  <c r="D36" i="3"/>
  <c r="D30" i="3"/>
  <c r="D46" i="3" s="1"/>
  <c r="D29" i="3"/>
  <c r="D28" i="3"/>
  <c r="D27" i="3"/>
  <c r="D26" i="3"/>
  <c r="D18" i="3"/>
  <c r="D17" i="3"/>
  <c r="D25" i="3" s="1"/>
  <c r="C97" i="2"/>
  <c r="C88" i="2"/>
  <c r="C83" i="2"/>
  <c r="C80" i="2"/>
  <c r="C77" i="2"/>
  <c r="C73" i="2"/>
  <c r="C67" i="2"/>
  <c r="C60" i="2"/>
  <c r="C55" i="2"/>
  <c r="C47" i="2"/>
  <c r="C42" i="2"/>
  <c r="C32" i="2"/>
  <c r="C20" i="2"/>
  <c r="C12" i="2"/>
  <c r="C12" i="11" l="1"/>
  <c r="C20" i="11"/>
  <c r="C16" i="11"/>
  <c r="C17" i="11"/>
  <c r="C21" i="11"/>
  <c r="C15" i="11"/>
  <c r="C19" i="11"/>
  <c r="C114" i="11"/>
  <c r="C14" i="11"/>
  <c r="C18" i="11"/>
  <c r="C54" i="11"/>
  <c r="I33" i="10"/>
  <c r="M33" i="10"/>
  <c r="F33" i="10"/>
  <c r="J33" i="10"/>
  <c r="J14" i="10" s="1"/>
  <c r="N33" i="10"/>
  <c r="G33" i="10"/>
  <c r="K33" i="10"/>
  <c r="O33" i="10"/>
  <c r="I17" i="10"/>
  <c r="M17" i="10"/>
  <c r="F17" i="10"/>
  <c r="L17" i="10"/>
  <c r="L14" i="10" s="1"/>
  <c r="E28" i="10"/>
  <c r="E32" i="10"/>
  <c r="H33" i="10"/>
  <c r="L33" i="10"/>
  <c r="N17" i="10"/>
  <c r="H17" i="10"/>
  <c r="G37" i="10"/>
  <c r="O37" i="10"/>
  <c r="E41" i="10"/>
  <c r="J37" i="10"/>
  <c r="N37" i="10"/>
  <c r="G17" i="10"/>
  <c r="K17" i="10"/>
  <c r="O17" i="10"/>
  <c r="O14" i="10" s="1"/>
  <c r="E21" i="10"/>
  <c r="E25" i="10"/>
  <c r="E30" i="10"/>
  <c r="K14" i="10"/>
  <c r="F29" i="9"/>
  <c r="J29" i="9"/>
  <c r="K29" i="9"/>
  <c r="G33" i="9"/>
  <c r="O33" i="9"/>
  <c r="M33" i="9"/>
  <c r="M14" i="9" s="1"/>
  <c r="I33" i="9"/>
  <c r="I14" i="9" s="1"/>
  <c r="N29" i="9"/>
  <c r="O29" i="9"/>
  <c r="O14" i="9" s="1"/>
  <c r="L33" i="9"/>
  <c r="L14" i="9" s="1"/>
  <c r="P33" i="9"/>
  <c r="P14" i="9" s="1"/>
  <c r="F33" i="9"/>
  <c r="J33" i="9"/>
  <c r="N33" i="9"/>
  <c r="D14" i="9"/>
  <c r="E30" i="9"/>
  <c r="E31" i="9"/>
  <c r="G29" i="9"/>
  <c r="G14" i="9" s="1"/>
  <c r="H17" i="9"/>
  <c r="L17" i="9"/>
  <c r="P17" i="9"/>
  <c r="E20" i="9"/>
  <c r="E24" i="9"/>
  <c r="E28" i="9"/>
  <c r="N14" i="9"/>
  <c r="K14" i="9"/>
  <c r="P29" i="7"/>
  <c r="M46" i="7"/>
  <c r="N46" i="7" s="1"/>
  <c r="L29" i="7"/>
  <c r="R29" i="7"/>
  <c r="S37" i="7"/>
  <c r="J29" i="7"/>
  <c r="J39" i="7"/>
  <c r="H58" i="7"/>
  <c r="S14" i="7"/>
  <c r="F29" i="7"/>
  <c r="E45" i="7"/>
  <c r="R29" i="6"/>
  <c r="O53" i="6"/>
  <c r="P53" i="6" s="1"/>
  <c r="D29" i="6"/>
  <c r="R13" i="6"/>
  <c r="Q55" i="6" s="1"/>
  <c r="N29" i="6"/>
  <c r="L29" i="6"/>
  <c r="L13" i="6"/>
  <c r="J29" i="6"/>
  <c r="H57" i="6"/>
  <c r="S14" i="6"/>
  <c r="S33" i="6"/>
  <c r="S37" i="6"/>
  <c r="C119" i="5"/>
  <c r="C12" i="5"/>
  <c r="C11" i="5" s="1"/>
  <c r="C87" i="2"/>
  <c r="C66" i="2"/>
  <c r="C110" i="2" s="1"/>
  <c r="S31" i="6"/>
  <c r="S35" i="6"/>
  <c r="H57" i="7"/>
  <c r="S35" i="7"/>
  <c r="S40" i="7"/>
  <c r="E34" i="9"/>
  <c r="E16" i="10"/>
  <c r="C11" i="2"/>
  <c r="C46" i="2"/>
  <c r="S34" i="6"/>
  <c r="S38" i="6"/>
  <c r="J13" i="7"/>
  <c r="I52" i="7" s="1"/>
  <c r="J52" i="7" s="1"/>
  <c r="J66" i="7" s="1"/>
  <c r="R13" i="7"/>
  <c r="D29" i="7"/>
  <c r="S34" i="7"/>
  <c r="S38" i="7"/>
  <c r="E16" i="9"/>
  <c r="F17" i="9"/>
  <c r="F14" i="9" s="1"/>
  <c r="E21" i="9"/>
  <c r="E25" i="9"/>
  <c r="H33" i="9"/>
  <c r="H14" i="9" s="1"/>
  <c r="E37" i="9"/>
  <c r="E15" i="10"/>
  <c r="N14" i="10"/>
  <c r="E20" i="10"/>
  <c r="E24" i="10"/>
  <c r="E29" i="10"/>
  <c r="E36" i="10"/>
  <c r="F37" i="10"/>
  <c r="H37" i="10"/>
  <c r="L37" i="10"/>
  <c r="P37" i="10"/>
  <c r="I37" i="10"/>
  <c r="M37" i="10"/>
  <c r="M14" i="10" s="1"/>
  <c r="E40" i="10"/>
  <c r="C22" i="11"/>
  <c r="F19" i="14"/>
  <c r="F22" i="14" s="1"/>
  <c r="E22" i="14" s="1"/>
  <c r="E14" i="14"/>
  <c r="E19" i="14" s="1"/>
  <c r="E15" i="9"/>
  <c r="E36" i="9"/>
  <c r="H14" i="10"/>
  <c r="P14" i="10"/>
  <c r="E19" i="10"/>
  <c r="E23" i="10"/>
  <c r="E27" i="10"/>
  <c r="F13" i="6"/>
  <c r="N13" i="6"/>
  <c r="M51" i="6" s="1"/>
  <c r="N51" i="6" s="1"/>
  <c r="N65" i="6" s="1"/>
  <c r="S24" i="6"/>
  <c r="S32" i="6"/>
  <c r="S36" i="6"/>
  <c r="S24" i="7"/>
  <c r="S36" i="7"/>
  <c r="E19" i="9"/>
  <c r="E23" i="9"/>
  <c r="E27" i="9"/>
  <c r="E35" i="9"/>
  <c r="E18" i="10"/>
  <c r="E22" i="10"/>
  <c r="E26" i="10"/>
  <c r="E31" i="10"/>
  <c r="E34" i="10"/>
  <c r="E38" i="10"/>
  <c r="E42" i="10"/>
  <c r="H22" i="14"/>
  <c r="D12" i="15"/>
  <c r="D10" i="15" s="1"/>
  <c r="I14" i="10"/>
  <c r="E35" i="10"/>
  <c r="E39" i="10"/>
  <c r="C45" i="13"/>
  <c r="R55" i="6"/>
  <c r="R69" i="6" s="1"/>
  <c r="K53" i="6"/>
  <c r="L53" i="6" s="1"/>
  <c r="L67" i="6" s="1"/>
  <c r="K49" i="6"/>
  <c r="L49" i="6" s="1"/>
  <c r="L63" i="6" s="1"/>
  <c r="K45" i="6"/>
  <c r="K50" i="6"/>
  <c r="L50" i="6" s="1"/>
  <c r="K46" i="6"/>
  <c r="L46" i="6" s="1"/>
  <c r="L60" i="6" s="1"/>
  <c r="K55" i="6"/>
  <c r="K51" i="6"/>
  <c r="L51" i="6" s="1"/>
  <c r="L65" i="6" s="1"/>
  <c r="K47" i="6"/>
  <c r="L47" i="6" s="1"/>
  <c r="L61" i="6" s="1"/>
  <c r="K56" i="6"/>
  <c r="L56" i="6" s="1"/>
  <c r="L70" i="6" s="1"/>
  <c r="K52" i="6"/>
  <c r="L52" i="6" s="1"/>
  <c r="L66" i="6" s="1"/>
  <c r="K48" i="6"/>
  <c r="L48" i="6" s="1"/>
  <c r="J55" i="6"/>
  <c r="J69" i="6" s="1"/>
  <c r="E53" i="6"/>
  <c r="F53" i="6" s="1"/>
  <c r="F67" i="6" s="1"/>
  <c r="E49" i="6"/>
  <c r="F49" i="6" s="1"/>
  <c r="F63" i="6" s="1"/>
  <c r="E45" i="6"/>
  <c r="E50" i="6"/>
  <c r="F50" i="6" s="1"/>
  <c r="F64" i="6" s="1"/>
  <c r="E46" i="6"/>
  <c r="F46" i="6" s="1"/>
  <c r="F60" i="6" s="1"/>
  <c r="E55" i="6"/>
  <c r="E51" i="6"/>
  <c r="F51" i="6" s="1"/>
  <c r="E47" i="6"/>
  <c r="F47" i="6" s="1"/>
  <c r="F61" i="6" s="1"/>
  <c r="E56" i="6"/>
  <c r="F56" i="6" s="1"/>
  <c r="F70" i="6" s="1"/>
  <c r="E52" i="6"/>
  <c r="F52" i="6" s="1"/>
  <c r="F66" i="6" s="1"/>
  <c r="E48" i="6"/>
  <c r="F48" i="6" s="1"/>
  <c r="M55" i="6"/>
  <c r="M56" i="6"/>
  <c r="N56" i="6" s="1"/>
  <c r="N70" i="6" s="1"/>
  <c r="M52" i="6"/>
  <c r="N52" i="6" s="1"/>
  <c r="N66" i="6" s="1"/>
  <c r="M49" i="6"/>
  <c r="N49" i="6" s="1"/>
  <c r="N63" i="6" s="1"/>
  <c r="M45" i="6"/>
  <c r="D47" i="3"/>
  <c r="F62" i="6"/>
  <c r="F65" i="6"/>
  <c r="P67" i="6"/>
  <c r="I46" i="6"/>
  <c r="J46" i="6" s="1"/>
  <c r="J60" i="6" s="1"/>
  <c r="Q46" i="6"/>
  <c r="R46" i="6" s="1"/>
  <c r="R60" i="6" s="1"/>
  <c r="O48" i="6"/>
  <c r="P48" i="6" s="1"/>
  <c r="P62" i="6" s="1"/>
  <c r="I50" i="6"/>
  <c r="J50" i="6" s="1"/>
  <c r="J64" i="6" s="1"/>
  <c r="Q50" i="6"/>
  <c r="R50" i="6" s="1"/>
  <c r="R64" i="6" s="1"/>
  <c r="O52" i="6"/>
  <c r="P52" i="6" s="1"/>
  <c r="P66" i="6" s="1"/>
  <c r="O56" i="6"/>
  <c r="P56" i="6" s="1"/>
  <c r="P70" i="6" s="1"/>
  <c r="Q56" i="7"/>
  <c r="R56" i="7" s="1"/>
  <c r="R70" i="7" s="1"/>
  <c r="Q52" i="7"/>
  <c r="R52" i="7" s="1"/>
  <c r="R66" i="7" s="1"/>
  <c r="Q53" i="7"/>
  <c r="R53" i="7" s="1"/>
  <c r="Q49" i="7"/>
  <c r="R49" i="7" s="1"/>
  <c r="Q45" i="7"/>
  <c r="Q51" i="7"/>
  <c r="R51" i="7" s="1"/>
  <c r="R65" i="7" s="1"/>
  <c r="Q46" i="7"/>
  <c r="R46" i="7" s="1"/>
  <c r="Q47" i="7"/>
  <c r="R47" i="7" s="1"/>
  <c r="Q55" i="7"/>
  <c r="Q48" i="7"/>
  <c r="R48" i="7" s="1"/>
  <c r="R62" i="7" s="1"/>
  <c r="Q50" i="7"/>
  <c r="R50" i="7" s="1"/>
  <c r="S40" i="6"/>
  <c r="S41" i="6"/>
  <c r="I45" i="6"/>
  <c r="Q45" i="6"/>
  <c r="O47" i="6"/>
  <c r="P47" i="6" s="1"/>
  <c r="P61" i="6" s="1"/>
  <c r="I49" i="6"/>
  <c r="J49" i="6" s="1"/>
  <c r="J63" i="6" s="1"/>
  <c r="Q49" i="6"/>
  <c r="R49" i="6" s="1"/>
  <c r="R63" i="6" s="1"/>
  <c r="O51" i="6"/>
  <c r="P51" i="6" s="1"/>
  <c r="P65" i="6" s="1"/>
  <c r="I53" i="6"/>
  <c r="J53" i="6" s="1"/>
  <c r="J67" i="6" s="1"/>
  <c r="Q53" i="6"/>
  <c r="R53" i="6" s="1"/>
  <c r="R67" i="6" s="1"/>
  <c r="O55" i="6"/>
  <c r="F45" i="7"/>
  <c r="F59" i="7" s="1"/>
  <c r="K50" i="7"/>
  <c r="L50" i="7" s="1"/>
  <c r="L64" i="7" s="1"/>
  <c r="K55" i="7"/>
  <c r="K51" i="7"/>
  <c r="L51" i="7" s="1"/>
  <c r="K47" i="7"/>
  <c r="L47" i="7" s="1"/>
  <c r="K56" i="7"/>
  <c r="L56" i="7" s="1"/>
  <c r="L70" i="7" s="1"/>
  <c r="K53" i="7"/>
  <c r="L53" i="7" s="1"/>
  <c r="L67" i="7" s="1"/>
  <c r="K45" i="7"/>
  <c r="K46" i="7"/>
  <c r="L46" i="7" s="1"/>
  <c r="L60" i="7" s="1"/>
  <c r="K48" i="7"/>
  <c r="L48" i="7" s="1"/>
  <c r="L62" i="7" s="1"/>
  <c r="K52" i="7"/>
  <c r="L52" i="7" s="1"/>
  <c r="L66" i="7" s="1"/>
  <c r="K49" i="7"/>
  <c r="L49" i="7" s="1"/>
  <c r="R64" i="7"/>
  <c r="P67" i="7"/>
  <c r="D13" i="6"/>
  <c r="S30" i="6"/>
  <c r="L62" i="6"/>
  <c r="L64" i="6"/>
  <c r="L39" i="6"/>
  <c r="O46" i="6"/>
  <c r="P46" i="6" s="1"/>
  <c r="P60" i="6" s="1"/>
  <c r="I48" i="6"/>
  <c r="J48" i="6" s="1"/>
  <c r="J62" i="6" s="1"/>
  <c r="Q48" i="6"/>
  <c r="R48" i="6" s="1"/>
  <c r="R62" i="6" s="1"/>
  <c r="O50" i="6"/>
  <c r="P50" i="6" s="1"/>
  <c r="P64" i="6" s="1"/>
  <c r="I52" i="6"/>
  <c r="J52" i="6" s="1"/>
  <c r="J66" i="6" s="1"/>
  <c r="Q52" i="6"/>
  <c r="R52" i="6" s="1"/>
  <c r="R66" i="6" s="1"/>
  <c r="I56" i="6"/>
  <c r="J56" i="6" s="1"/>
  <c r="J70" i="6" s="1"/>
  <c r="Q56" i="6"/>
  <c r="R56" i="6" s="1"/>
  <c r="R70" i="6" s="1"/>
  <c r="R63" i="7"/>
  <c r="F29" i="6"/>
  <c r="P29" i="6"/>
  <c r="O45" i="6"/>
  <c r="I47" i="6"/>
  <c r="J47" i="6" s="1"/>
  <c r="J61" i="6" s="1"/>
  <c r="Q47" i="6"/>
  <c r="R47" i="6" s="1"/>
  <c r="R61" i="6" s="1"/>
  <c r="O49" i="6"/>
  <c r="P49" i="6" s="1"/>
  <c r="P63" i="6" s="1"/>
  <c r="I51" i="6"/>
  <c r="J51" i="6" s="1"/>
  <c r="J65" i="6" s="1"/>
  <c r="Q51" i="6"/>
  <c r="R51" i="6" s="1"/>
  <c r="R65" i="6" s="1"/>
  <c r="N60" i="7"/>
  <c r="D13" i="7"/>
  <c r="S30" i="7"/>
  <c r="S31" i="7"/>
  <c r="L61" i="7"/>
  <c r="S32" i="7"/>
  <c r="S33" i="7"/>
  <c r="L63" i="7"/>
  <c r="L65" i="7"/>
  <c r="O48" i="7"/>
  <c r="P48" i="7" s="1"/>
  <c r="P62" i="7" s="1"/>
  <c r="E50" i="7"/>
  <c r="F50" i="7" s="1"/>
  <c r="F64" i="7" s="1"/>
  <c r="E55" i="7"/>
  <c r="E51" i="7"/>
  <c r="F51" i="7" s="1"/>
  <c r="F65" i="7" s="1"/>
  <c r="E47" i="7"/>
  <c r="F47" i="7" s="1"/>
  <c r="F61" i="7" s="1"/>
  <c r="E56" i="7"/>
  <c r="F56" i="7" s="1"/>
  <c r="F70" i="7" s="1"/>
  <c r="M56" i="7"/>
  <c r="N56" i="7" s="1"/>
  <c r="N70" i="7" s="1"/>
  <c r="M52" i="7"/>
  <c r="N52" i="7" s="1"/>
  <c r="M53" i="7"/>
  <c r="N53" i="7" s="1"/>
  <c r="M49" i="7"/>
  <c r="N49" i="7" s="1"/>
  <c r="N63" i="7" s="1"/>
  <c r="M45" i="7"/>
  <c r="N66" i="7"/>
  <c r="N67" i="7"/>
  <c r="O46" i="7"/>
  <c r="P46" i="7" s="1"/>
  <c r="P60" i="7" s="1"/>
  <c r="E49" i="7"/>
  <c r="F49" i="7" s="1"/>
  <c r="F63" i="7" s="1"/>
  <c r="M51" i="7"/>
  <c r="N51" i="7" s="1"/>
  <c r="N65" i="7" s="1"/>
  <c r="E53" i="7"/>
  <c r="F53" i="7" s="1"/>
  <c r="F67" i="7" s="1"/>
  <c r="O50" i="7"/>
  <c r="P50" i="7" s="1"/>
  <c r="P64" i="7" s="1"/>
  <c r="O55" i="7"/>
  <c r="O51" i="7"/>
  <c r="P51" i="7" s="1"/>
  <c r="P65" i="7" s="1"/>
  <c r="O47" i="7"/>
  <c r="P47" i="7" s="1"/>
  <c r="P61" i="7" s="1"/>
  <c r="O56" i="7"/>
  <c r="P56" i="7" s="1"/>
  <c r="P70" i="7" s="1"/>
  <c r="D39" i="7"/>
  <c r="N39" i="7"/>
  <c r="O45" i="7"/>
  <c r="E48" i="7"/>
  <c r="F48" i="7" s="1"/>
  <c r="F62" i="7" s="1"/>
  <c r="M48" i="7"/>
  <c r="N48" i="7" s="1"/>
  <c r="N62" i="7" s="1"/>
  <c r="M50" i="7"/>
  <c r="N50" i="7" s="1"/>
  <c r="N64" i="7" s="1"/>
  <c r="E52" i="7"/>
  <c r="F52" i="7" s="1"/>
  <c r="F66" i="7" s="1"/>
  <c r="O52" i="7"/>
  <c r="P52" i="7" s="1"/>
  <c r="P66" i="7" s="1"/>
  <c r="N29" i="7"/>
  <c r="R60" i="7"/>
  <c r="R61" i="7"/>
  <c r="R67" i="7"/>
  <c r="S41" i="7"/>
  <c r="E46" i="7"/>
  <c r="F46" i="7" s="1"/>
  <c r="F60" i="7" s="1"/>
  <c r="M47" i="7"/>
  <c r="N47" i="7" s="1"/>
  <c r="N61" i="7" s="1"/>
  <c r="O49" i="7"/>
  <c r="P49" i="7" s="1"/>
  <c r="P63" i="7" s="1"/>
  <c r="M55" i="7"/>
  <c r="F14" i="10"/>
  <c r="C36" i="13"/>
  <c r="C38" i="13" s="1"/>
  <c r="F16" i="14"/>
  <c r="E16" i="14" l="1"/>
  <c r="M17" i="14" s="1"/>
  <c r="C53" i="11"/>
  <c r="C295" i="11" s="1"/>
  <c r="C11" i="11"/>
  <c r="C10" i="11" s="1"/>
  <c r="G14" i="10"/>
  <c r="E37" i="10"/>
  <c r="E33" i="10"/>
  <c r="E17" i="10"/>
  <c r="E14" i="10" s="1"/>
  <c r="J14" i="9"/>
  <c r="E33" i="9"/>
  <c r="E29" i="9"/>
  <c r="E14" i="9" s="1"/>
  <c r="E17" i="9"/>
  <c r="I55" i="7"/>
  <c r="J55" i="7" s="1"/>
  <c r="I49" i="7"/>
  <c r="J49" i="7" s="1"/>
  <c r="J63" i="7" s="1"/>
  <c r="S39" i="7"/>
  <c r="M46" i="6"/>
  <c r="N46" i="6" s="1"/>
  <c r="N60" i="6" s="1"/>
  <c r="M53" i="6"/>
  <c r="N53" i="6" s="1"/>
  <c r="N67" i="6" s="1"/>
  <c r="M47" i="6"/>
  <c r="N47" i="6" s="1"/>
  <c r="N61" i="6" s="1"/>
  <c r="M50" i="6"/>
  <c r="N50" i="6" s="1"/>
  <c r="N64" i="6" s="1"/>
  <c r="M48" i="6"/>
  <c r="N48" i="6" s="1"/>
  <c r="N62" i="6" s="1"/>
  <c r="S39" i="6"/>
  <c r="C65" i="2"/>
  <c r="I47" i="7"/>
  <c r="J47" i="7" s="1"/>
  <c r="J61" i="7" s="1"/>
  <c r="I48" i="7"/>
  <c r="J48" i="7" s="1"/>
  <c r="J62" i="7" s="1"/>
  <c r="I53" i="7"/>
  <c r="J53" i="7" s="1"/>
  <c r="J67" i="7" s="1"/>
  <c r="C96" i="13"/>
  <c r="I46" i="7"/>
  <c r="J46" i="7" s="1"/>
  <c r="J60" i="7" s="1"/>
  <c r="I45" i="7"/>
  <c r="J45" i="7" s="1"/>
  <c r="I56" i="7"/>
  <c r="J56" i="7" s="1"/>
  <c r="J70" i="7" s="1"/>
  <c r="S29" i="6"/>
  <c r="I50" i="7"/>
  <c r="J50" i="7" s="1"/>
  <c r="J64" i="7" s="1"/>
  <c r="I51" i="7"/>
  <c r="J51" i="7" s="1"/>
  <c r="J65" i="7" s="1"/>
  <c r="G17" i="14"/>
  <c r="N45" i="7"/>
  <c r="M44" i="7"/>
  <c r="M42" i="7"/>
  <c r="F55" i="7"/>
  <c r="E54" i="7"/>
  <c r="O42" i="6"/>
  <c r="P45" i="6"/>
  <c r="O44" i="6"/>
  <c r="C55" i="6"/>
  <c r="C51" i="6"/>
  <c r="D51" i="6" s="1"/>
  <c r="C47" i="6"/>
  <c r="D47" i="6" s="1"/>
  <c r="C56" i="6"/>
  <c r="D56" i="6" s="1"/>
  <c r="C52" i="6"/>
  <c r="D52" i="6" s="1"/>
  <c r="C48" i="6"/>
  <c r="D48" i="6" s="1"/>
  <c r="S13" i="6"/>
  <c r="C53" i="6"/>
  <c r="D53" i="6" s="1"/>
  <c r="C49" i="6"/>
  <c r="D49" i="6" s="1"/>
  <c r="C45" i="6"/>
  <c r="C50" i="6"/>
  <c r="D50" i="6" s="1"/>
  <c r="C46" i="6"/>
  <c r="D46" i="6" s="1"/>
  <c r="P55" i="6"/>
  <c r="O54" i="6"/>
  <c r="J45" i="6"/>
  <c r="I44" i="6"/>
  <c r="I42" i="6"/>
  <c r="N45" i="6"/>
  <c r="N55" i="6"/>
  <c r="M54" i="6"/>
  <c r="I54" i="6"/>
  <c r="N55" i="7"/>
  <c r="M54" i="7"/>
  <c r="S29" i="7"/>
  <c r="E42" i="7"/>
  <c r="R55" i="7"/>
  <c r="Q54" i="7"/>
  <c r="Q42" i="7"/>
  <c r="R45" i="7"/>
  <c r="Q44" i="7"/>
  <c r="E42" i="6"/>
  <c r="F45" i="6"/>
  <c r="E44" i="6"/>
  <c r="J54" i="6"/>
  <c r="F58" i="7"/>
  <c r="P55" i="7"/>
  <c r="O54" i="7"/>
  <c r="K42" i="7"/>
  <c r="K44" i="7"/>
  <c r="L45" i="7"/>
  <c r="F44" i="7"/>
  <c r="R68" i="6"/>
  <c r="F55" i="6"/>
  <c r="E54" i="6"/>
  <c r="K42" i="6"/>
  <c r="L45" i="6"/>
  <c r="K44" i="6"/>
  <c r="Q54" i="6"/>
  <c r="P45" i="7"/>
  <c r="O44" i="7"/>
  <c r="O42" i="7"/>
  <c r="C56" i="7"/>
  <c r="D56" i="7" s="1"/>
  <c r="C52" i="7"/>
  <c r="D52" i="7" s="1"/>
  <c r="C53" i="7"/>
  <c r="D53" i="7" s="1"/>
  <c r="C49" i="7"/>
  <c r="D49" i="7" s="1"/>
  <c r="C45" i="7"/>
  <c r="C55" i="7"/>
  <c r="C50" i="7"/>
  <c r="D50" i="7" s="1"/>
  <c r="C46" i="7"/>
  <c r="D46" i="7" s="1"/>
  <c r="C51" i="7"/>
  <c r="D51" i="7" s="1"/>
  <c r="C47" i="7"/>
  <c r="D47" i="7" s="1"/>
  <c r="C48" i="7"/>
  <c r="D48" i="7" s="1"/>
  <c r="S13" i="7"/>
  <c r="L55" i="7"/>
  <c r="K54" i="7"/>
  <c r="E44" i="7"/>
  <c r="R45" i="6"/>
  <c r="Q44" i="6"/>
  <c r="Q42" i="6"/>
  <c r="J68" i="6"/>
  <c r="L55" i="6"/>
  <c r="K54" i="6"/>
  <c r="R54" i="6"/>
  <c r="K17" i="14" l="1"/>
  <c r="L17" i="14"/>
  <c r="P17" i="14"/>
  <c r="J17" i="14"/>
  <c r="O17" i="14"/>
  <c r="I17" i="14"/>
  <c r="N17" i="14"/>
  <c r="H17" i="14"/>
  <c r="Q17" i="14"/>
  <c r="I54" i="7"/>
  <c r="I44" i="7"/>
  <c r="M42" i="6"/>
  <c r="M44" i="6"/>
  <c r="I42" i="7"/>
  <c r="R44" i="6"/>
  <c r="R59" i="6"/>
  <c r="R58" i="6" s="1"/>
  <c r="R57" i="6" s="1"/>
  <c r="L54" i="7"/>
  <c r="L69" i="7"/>
  <c r="L68" i="7" s="1"/>
  <c r="S51" i="7"/>
  <c r="D65" i="7"/>
  <c r="S65" i="7" s="1"/>
  <c r="D45" i="7"/>
  <c r="C44" i="7"/>
  <c r="C42" i="7"/>
  <c r="S56" i="7"/>
  <c r="D70" i="7"/>
  <c r="S70" i="7" s="1"/>
  <c r="L44" i="7"/>
  <c r="L59" i="7"/>
  <c r="L58" i="7" s="1"/>
  <c r="P54" i="7"/>
  <c r="P69" i="7"/>
  <c r="P68" i="7" s="1"/>
  <c r="F44" i="6"/>
  <c r="F59" i="6"/>
  <c r="F58" i="6" s="1"/>
  <c r="R54" i="7"/>
  <c r="R69" i="7"/>
  <c r="R68" i="7" s="1"/>
  <c r="N54" i="7"/>
  <c r="N69" i="7"/>
  <c r="N68" i="7" s="1"/>
  <c r="N44" i="6"/>
  <c r="N59" i="6"/>
  <c r="N58" i="6" s="1"/>
  <c r="P54" i="6"/>
  <c r="P69" i="6"/>
  <c r="P68" i="6" s="1"/>
  <c r="S49" i="6"/>
  <c r="D63" i="6"/>
  <c r="S63" i="6" s="1"/>
  <c r="S52" i="6"/>
  <c r="D66" i="6"/>
  <c r="S66" i="6" s="1"/>
  <c r="D55" i="6"/>
  <c r="C54" i="6"/>
  <c r="N44" i="7"/>
  <c r="N59" i="7"/>
  <c r="N58" i="7" s="1"/>
  <c r="N57" i="7" s="1"/>
  <c r="L54" i="6"/>
  <c r="L69" i="6"/>
  <c r="L68" i="6" s="1"/>
  <c r="S46" i="7"/>
  <c r="D60" i="7"/>
  <c r="S60" i="7" s="1"/>
  <c r="S49" i="7"/>
  <c r="D63" i="7"/>
  <c r="S63" i="7" s="1"/>
  <c r="F54" i="6"/>
  <c r="F69" i="6"/>
  <c r="F68" i="6" s="1"/>
  <c r="R44" i="7"/>
  <c r="R59" i="7"/>
  <c r="R58" i="7" s="1"/>
  <c r="R57" i="7" s="1"/>
  <c r="N54" i="6"/>
  <c r="N69" i="6"/>
  <c r="N68" i="6" s="1"/>
  <c r="S46" i="6"/>
  <c r="D60" i="6"/>
  <c r="S60" i="6" s="1"/>
  <c r="S53" i="6"/>
  <c r="D67" i="6"/>
  <c r="S67" i="6" s="1"/>
  <c r="S56" i="6"/>
  <c r="D70" i="6"/>
  <c r="S70" i="6" s="1"/>
  <c r="F54" i="7"/>
  <c r="F69" i="7"/>
  <c r="F68" i="7" s="1"/>
  <c r="F57" i="7" s="1"/>
  <c r="S48" i="7"/>
  <c r="D62" i="7"/>
  <c r="S62" i="7" s="1"/>
  <c r="S53" i="7"/>
  <c r="D67" i="7"/>
  <c r="S67" i="7" s="1"/>
  <c r="L44" i="6"/>
  <c r="L59" i="6"/>
  <c r="L58" i="6" s="1"/>
  <c r="L57" i="6" s="1"/>
  <c r="J44" i="6"/>
  <c r="J59" i="6"/>
  <c r="J58" i="6" s="1"/>
  <c r="J57" i="6" s="1"/>
  <c r="S50" i="6"/>
  <c r="D64" i="6"/>
  <c r="S64" i="6" s="1"/>
  <c r="S47" i="6"/>
  <c r="D61" i="6"/>
  <c r="S61" i="6" s="1"/>
  <c r="P44" i="6"/>
  <c r="P59" i="6"/>
  <c r="P58" i="6" s="1"/>
  <c r="S50" i="7"/>
  <c r="D64" i="7"/>
  <c r="S64" i="7" s="1"/>
  <c r="S47" i="7"/>
  <c r="D61" i="7"/>
  <c r="S61" i="7" s="1"/>
  <c r="D55" i="7"/>
  <c r="C54" i="7"/>
  <c r="S52" i="7"/>
  <c r="D66" i="7"/>
  <c r="S66" i="7" s="1"/>
  <c r="P44" i="7"/>
  <c r="P59" i="7"/>
  <c r="P58" i="7" s="1"/>
  <c r="J54" i="7"/>
  <c r="J69" i="7"/>
  <c r="J68" i="7" s="1"/>
  <c r="J44" i="7"/>
  <c r="J59" i="7"/>
  <c r="J58" i="7" s="1"/>
  <c r="D45" i="6"/>
  <c r="C44" i="6"/>
  <c r="C42" i="6"/>
  <c r="S48" i="6"/>
  <c r="D62" i="6"/>
  <c r="S62" i="6" s="1"/>
  <c r="S51" i="6"/>
  <c r="D65" i="6"/>
  <c r="S65" i="6" s="1"/>
  <c r="F17" i="14"/>
  <c r="E17" i="14" s="1"/>
  <c r="P57" i="7" l="1"/>
  <c r="P57" i="6"/>
  <c r="S45" i="6"/>
  <c r="S44" i="6" s="1"/>
  <c r="D44" i="6"/>
  <c r="D59" i="6"/>
  <c r="N57" i="6"/>
  <c r="S45" i="7"/>
  <c r="S44" i="7" s="1"/>
  <c r="D44" i="7"/>
  <c r="D59" i="7"/>
  <c r="J57" i="7"/>
  <c r="S55" i="6"/>
  <c r="S54" i="6" s="1"/>
  <c r="D54" i="6"/>
  <c r="D69" i="6"/>
  <c r="S55" i="7"/>
  <c r="S54" i="7" s="1"/>
  <c r="D54" i="7"/>
  <c r="D69" i="7"/>
  <c r="F57" i="6"/>
  <c r="L57" i="7"/>
  <c r="S59" i="7" l="1"/>
  <c r="S58" i="7" s="1"/>
  <c r="D58" i="7"/>
  <c r="S59" i="6"/>
  <c r="S58" i="6" s="1"/>
  <c r="D58" i="6"/>
  <c r="S69" i="6"/>
  <c r="S68" i="6" s="1"/>
  <c r="D68" i="6"/>
  <c r="D68" i="7"/>
  <c r="S69" i="7"/>
  <c r="S68" i="7" s="1"/>
  <c r="D57" i="6" l="1"/>
  <c r="S57" i="6" s="1"/>
  <c r="D57" i="7"/>
  <c r="S57" i="7" s="1"/>
</calcChain>
</file>

<file path=xl/sharedStrings.xml><?xml version="1.0" encoding="utf-8"?>
<sst xmlns="http://schemas.openxmlformats.org/spreadsheetml/2006/main" count="3488" uniqueCount="1477">
  <si>
    <t>Ūkio subjektas: Uždaroji akcinė bendrovė "Jurbarko vandenys"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</si>
  <si>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</si>
  <si>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</si>
  <si>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</si>
  <si>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</si>
  <si>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</si>
  <si>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</si>
  <si>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</si>
  <si>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</si>
  <si>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</si>
  <si>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</si>
  <si>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</si>
  <si>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</si>
  <si>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</si>
  <si>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</si>
  <si>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</si>
  <si>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</si>
  <si>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</si>
  <si>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</si>
  <si>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</si>
  <si>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</si>
  <si>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</si>
  <si>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</si>
  <si>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</si>
  <si>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</si>
  <si>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</si>
  <si>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</si>
  <si>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</si>
  <si>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</si>
  <si>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</si>
  <si>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</si>
  <si>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</si>
  <si>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</si>
  <si>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</si>
  <si>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</si>
  <si>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</si>
  <si>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</si>
  <si>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</si>
  <si>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</si>
  <si>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</si>
  <si>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</si>
  <si>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</si>
  <si>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</si>
  <si>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</si>
  <si>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</si>
  <si>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</si>
  <si>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</si>
  <si>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</si>
  <si>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</si>
  <si>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</si>
  <si>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</si>
  <si>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</si>
  <si>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</si>
  <si>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</si>
  <si>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</si>
  <si>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</si>
  <si>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</si>
  <si>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</si>
  <si>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</si>
  <si>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</si>
  <si>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</si>
  <si>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</si>
  <si>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</si>
  <si>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</si>
  <si>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</si>
  <si>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</si>
  <si>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</si>
  <si>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</si>
  <si>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</si>
  <si>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</si>
  <si>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</si>
  <si>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</si>
  <si>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</si>
  <si>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</si>
  <si>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</si>
  <si>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</si>
  <si>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</si>
  <si>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</si>
  <si>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</si>
  <si>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</si>
  <si>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</si>
  <si>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</si>
  <si>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</si>
  <si>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</si>
  <si>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</si>
  <si>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</si>
  <si>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</si>
  <si>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</si>
  <si>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</si>
  <si>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</si>
  <si>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</si>
  <si>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</si>
  <si>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</si>
  <si>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</si>
  <si>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</si>
  <si>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</si>
  <si>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</si>
  <si>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</si>
  <si>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</si>
  <si>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</si>
  <si>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</si>
  <si>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</si>
  <si>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</si>
  <si>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</si>
  <si>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</si>
  <si>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</si>
  <si>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</si>
  <si>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</si>
  <si>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</si>
  <si>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</si>
  <si>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</si>
  <si>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</si>
  <si>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</si>
  <si>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</si>
  <si>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</si>
  <si>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</si>
  <si>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</si>
  <si>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</si>
  <si>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</si>
  <si>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</si>
  <si>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</si>
  <si>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</si>
  <si>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</si>
  <si>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</si>
  <si>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</si>
  <si>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</si>
  <si>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</si>
  <si>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</si>
  <si>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</si>
  <si>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</si>
  <si>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</si>
  <si>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</si>
  <si>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</si>
  <si>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</si>
  <si>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</si>
  <si>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</si>
  <si>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</si>
  <si>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</si>
  <si>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</si>
  <si>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</si>
  <si>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</si>
  <si>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</si>
  <si>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</si>
  <si>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</si>
  <si>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</si>
  <si>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</si>
  <si>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</si>
  <si>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</si>
  <si>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</si>
  <si>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</si>
  <si>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</si>
  <si>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</si>
  <si>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</si>
  <si>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</si>
  <si>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</si>
  <si>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</si>
  <si>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</si>
  <si>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</si>
  <si>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</si>
  <si>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</si>
  <si>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</si>
  <si>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</si>
  <si>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</si>
  <si>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</si>
  <si>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</si>
  <si>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</si>
  <si>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</si>
  <si>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</si>
  <si>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</si>
  <si>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</si>
  <si>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</si>
  <si>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</si>
  <si>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</si>
  <si>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</si>
  <si>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</si>
  <si>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</si>
  <si>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</si>
  <si>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</si>
  <si>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</si>
  <si>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</si>
  <si>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</si>
  <si>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</si>
  <si>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</si>
  <si>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</si>
  <si>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</si>
  <si>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</si>
  <si>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</si>
  <si>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</si>
  <si>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</si>
  <si>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</si>
  <si>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</si>
  <si>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</si>
  <si>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</si>
  <si>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</si>
  <si>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</si>
  <si>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</si>
  <si>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</si>
  <si>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</si>
  <si>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</si>
  <si>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</si>
  <si>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</si>
  <si>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</si>
  <si>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</si>
  <si>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</si>
  <si>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</si>
  <si>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</si>
  <si>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</si>
  <si>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</si>
  <si>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</si>
  <si>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</si>
  <si>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</si>
  <si>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</si>
  <si>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</si>
  <si>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</si>
  <si>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</si>
  <si>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</si>
  <si>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</si>
  <si>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</si>
  <si>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</si>
  <si>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</si>
  <si>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</si>
  <si>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</si>
  <si>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</si>
  <si>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</si>
  <si>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</si>
  <si>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</si>
  <si>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</si>
  <si>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</si>
  <si>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</si>
  <si>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</si>
  <si>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</si>
  <si>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</si>
  <si>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</si>
  <si>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</si>
  <si>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</si>
  <si>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</si>
  <si>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</si>
  <si>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</si>
  <si>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</si>
  <si>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</si>
  <si>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</si>
  <si>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</si>
  <si>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</si>
  <si>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</si>
  <si>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</si>
  <si>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</si>
  <si>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</si>
  <si>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</si>
  <si>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</si>
  <si>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</si>
  <si>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</si>
  <si>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</si>
  <si>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</si>
  <si>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</si>
  <si>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</si>
  <si>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</si>
  <si>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</si>
  <si>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</si>
  <si>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</si>
  <si>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</si>
  <si>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</si>
  <si>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</si>
  <si>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</si>
  <si>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</si>
  <si>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</si>
  <si>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</si>
  <si>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</si>
  <si>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</si>
  <si>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</si>
  <si>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</si>
  <si>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</si>
  <si>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</si>
  <si>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</si>
  <si>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</si>
  <si>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</si>
  <si>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</si>
  <si>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</si>
  <si>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</si>
  <si>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</si>
  <si>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</si>
  <si>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</si>
  <si>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</si>
  <si>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</si>
  <si>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</si>
  <si>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</si>
  <si>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</si>
  <si>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</si>
  <si>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</si>
  <si>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</si>
  <si>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</si>
  <si>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</si>
  <si>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</si>
  <si>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</si>
  <si>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</si>
  <si>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</si>
  <si>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</si>
  <si>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</si>
  <si>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</si>
  <si>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</si>
  <si>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</si>
  <si>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</si>
  <si>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</si>
  <si>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</si>
  <si>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</si>
  <si>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</si>
  <si>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</si>
  <si>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</si>
  <si>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</si>
  <si>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</si>
  <si>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</si>
  <si>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</si>
  <si>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</si>
  <si>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</si>
  <si>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</si>
  <si>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</si>
  <si>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</si>
  <si>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</si>
  <si>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</si>
  <si>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</si>
  <si>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</si>
  <si>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</si>
  <si>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</si>
  <si>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</si>
  <si>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</si>
  <si>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</si>
  <si>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</si>
  <si>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</si>
  <si>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</si>
  <si>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</si>
  <si>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</si>
  <si>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</si>
  <si>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</si>
  <si>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</si>
  <si>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</si>
  <si>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</si>
  <si>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</si>
  <si>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</si>
  <si>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</si>
  <si>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</si>
  <si>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</si>
  <si>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</si>
  <si>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</si>
  <si>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</si>
  <si>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</si>
  <si>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</si>
  <si>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</si>
  <si>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</si>
  <si>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</si>
  <si>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</si>
  <si>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</si>
  <si>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</si>
  <si>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</si>
  <si>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</si>
  <si>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</si>
  <si>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</si>
  <si>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</si>
  <si>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</si>
  <si>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</si>
  <si>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</si>
  <si>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</si>
  <si>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</si>
  <si>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</si>
  <si>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</si>
  <si>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</si>
  <si>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</si>
  <si>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</si>
  <si>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</si>
  <si>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</si>
  <si>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</si>
  <si>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</si>
  <si>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</si>
  <si>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</si>
  <si>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</si>
  <si>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</si>
  <si>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</si>
  <si>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</si>
  <si>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</si>
  <si>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</si>
  <si>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</si>
  <si>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</si>
  <si>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</si>
  <si>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</si>
  <si>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</si>
  <si>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</si>
  <si>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</si>
  <si>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</si>
  <si>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</si>
  <si>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</si>
  <si>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</si>
  <si>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</si>
  <si>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</si>
  <si>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</si>
  <si>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</si>
  <si>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</si>
  <si>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</si>
  <si>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</si>
  <si>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</si>
  <si>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</si>
  <si>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</si>
  <si>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</si>
  <si>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</si>
  <si>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</si>
  <si>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</si>
  <si>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</si>
  <si>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</si>
  <si>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</si>
  <si>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</si>
  <si>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</si>
  <si>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</si>
  <si>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</si>
  <si>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</si>
  <si>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</si>
  <si>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</si>
  <si>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</si>
  <si>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</si>
  <si>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</si>
  <si>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</si>
  <si>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</si>
  <si>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</si>
  <si>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</si>
  <si>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</si>
  <si>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</si>
  <si>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</si>
  <si>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</si>
  <si>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</si>
  <si>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</si>
  <si>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</si>
  <si>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</si>
  <si>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</si>
  <si>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</si>
  <si>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</si>
  <si>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</si>
  <si>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</si>
  <si>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</si>
  <si>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</si>
  <si>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</si>
  <si>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</si>
  <si>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</si>
  <si>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</si>
  <si>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</si>
  <si>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</si>
  <si>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</si>
  <si>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</si>
  <si>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</si>
  <si>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</si>
  <si>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</si>
  <si>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</si>
  <si>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</si>
  <si>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</si>
  <si>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</si>
  <si>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</si>
  <si>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</si>
  <si>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</si>
  <si>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</si>
  <si>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</si>
  <si>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</si>
  <si>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</si>
  <si>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</si>
  <si>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</si>
  <si>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</si>
  <si>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</si>
  <si>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</si>
  <si>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</si>
  <si>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</si>
  <si>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</si>
  <si>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</si>
  <si>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</si>
  <si>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</si>
  <si>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</si>
  <si>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</si>
  <si>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</si>
  <si>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</si>
  <si>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</si>
  <si>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</si>
  <si>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</si>
  <si>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</si>
  <si>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</si>
  <si>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</si>
  <si>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</si>
  <si>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</si>
  <si>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</si>
  <si>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</si>
  <si>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</si>
  <si>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</si>
  <si>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</si>
  <si>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</si>
  <si>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</si>
  <si>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</si>
  <si>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</si>
  <si>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</si>
  <si>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</si>
  <si>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</si>
  <si>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</si>
  <si>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</si>
  <si>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</si>
  <si>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</si>
  <si>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</si>
  <si>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</si>
  <si>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</si>
  <si>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</si>
  <si>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</si>
  <si>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</si>
  <si>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</si>
  <si>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</si>
  <si>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</si>
  <si>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</si>
  <si>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</si>
  <si>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</si>
  <si>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</si>
  <si>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</si>
  <si>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</si>
  <si>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</si>
  <si>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</si>
  <si>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</si>
  <si>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</si>
  <si>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</si>
  <si>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</si>
  <si>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</si>
  <si>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</si>
  <si>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</si>
  <si>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</si>
  <si>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</si>
  <si>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</si>
  <si>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</si>
  <si>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</si>
  <si>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</si>
  <si>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</si>
  <si>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</si>
  <si>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</si>
  <si>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</si>
  <si>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</si>
  <si>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</si>
  <si>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</si>
  <si>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</si>
  <si>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</si>
  <si>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</si>
  <si>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</si>
  <si>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</si>
  <si>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</si>
  <si>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</si>
  <si>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</si>
  <si>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</si>
  <si>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</si>
  <si>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</si>
  <si>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</si>
  <si>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</si>
  <si>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</si>
  <si>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</si>
  <si>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</si>
  <si>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</si>
  <si>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</si>
  <si>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</si>
  <si>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</si>
  <si>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</si>
  <si>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</si>
  <si>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</si>
  <si>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</si>
  <si>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</si>
  <si>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</si>
  <si>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</si>
  <si>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</si>
  <si>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</si>
  <si>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</si>
  <si>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</si>
  <si>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</si>
  <si>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</si>
  <si>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</si>
  <si>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</si>
  <si>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</si>
  <si>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</si>
  <si>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</si>
  <si>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</si>
  <si>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</si>
  <si>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</si>
  <si>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</si>
  <si>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</si>
  <si>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</si>
  <si>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</si>
  <si>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</si>
  <si>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</si>
  <si>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</si>
  <si>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</si>
  <si>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</si>
  <si>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</si>
  <si>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</si>
  <si>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</si>
  <si>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</si>
  <si>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</si>
  <si>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</si>
  <si>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</si>
  <si>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</si>
  <si>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</si>
  <si>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</si>
  <si>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</si>
  <si>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</si>
  <si>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</si>
  <si>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</si>
  <si>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</si>
  <si>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</si>
  <si>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</si>
  <si>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</si>
  <si>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</si>
  <si>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</si>
  <si>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</si>
  <si>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</si>
  <si>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</si>
  <si>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</si>
  <si>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</si>
  <si>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</si>
  <si>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</si>
  <si>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</si>
  <si>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</si>
  <si>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</si>
  <si>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</si>
  <si>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</si>
  <si>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</si>
  <si>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</si>
  <si>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</si>
  <si>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</si>
  <si>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</si>
  <si>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</si>
  <si>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</si>
  <si>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</si>
  <si>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</si>
  <si>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</si>
  <si>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</si>
  <si>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</si>
  <si>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</si>
  <si>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</si>
  <si>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</si>
  <si>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</si>
  <si>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</si>
  <si>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</si>
  <si>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</si>
  <si>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</si>
  <si>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</si>
  <si>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</si>
  <si>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</si>
  <si>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</si>
  <si>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</si>
  <si>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</si>
  <si>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</si>
  <si>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</si>
  <si>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</si>
  <si>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</si>
  <si>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</si>
  <si>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</si>
  <si>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</si>
  <si>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</si>
  <si>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</si>
  <si>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</si>
  <si>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</si>
  <si>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</si>
  <si>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</si>
  <si>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</si>
  <si>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</si>
  <si>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</si>
  <si>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</si>
  <si>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</si>
  <si>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</si>
  <si>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</si>
  <si>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</si>
  <si>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</si>
  <si>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</si>
  <si>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</si>
  <si>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</si>
  <si>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</si>
  <si>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</si>
  <si>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</si>
  <si>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</si>
  <si>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</si>
  <si>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</si>
  <si>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</si>
  <si>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</si>
  <si>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</si>
  <si>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</si>
  <si>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</si>
  <si>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</si>
  <si>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</si>
  <si>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</si>
  <si>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</si>
  <si>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</si>
  <si>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</si>
  <si>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</si>
  <si>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</si>
  <si>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</si>
  <si>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</si>
  <si>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</si>
  <si>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</si>
  <si>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</si>
  <si>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</si>
  <si>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</si>
  <si>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</si>
  <si>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</si>
  <si>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</si>
  <si>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</si>
  <si>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</si>
  <si>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</si>
  <si>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</si>
  <si>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</si>
  <si>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</si>
  <si>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</si>
  <si>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</si>
  <si>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</si>
  <si>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</si>
  <si>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</si>
  <si>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</si>
  <si>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</si>
  <si>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</si>
  <si>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</si>
  <si>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</si>
  <si>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</si>
  <si>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</si>
  <si>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</si>
  <si>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</si>
  <si>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</si>
  <si>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</si>
  <si>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</si>
  <si>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</si>
  <si>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</si>
  <si>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</si>
  <si>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</si>
  <si>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</si>
  <si>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</si>
  <si>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</si>
  <si>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</si>
  <si>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</si>
  <si>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</si>
  <si>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</si>
  <si>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</si>
  <si>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</si>
  <si>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</si>
  <si>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</si>
  <si>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</si>
  <si>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</si>
  <si>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</si>
  <si>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</si>
  <si>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</si>
  <si>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</si>
  <si>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</si>
  <si>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</si>
  <si>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</si>
  <si>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</si>
  <si>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</si>
  <si>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</si>
  <si>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</si>
  <si>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</si>
  <si>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</si>
  <si>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</si>
  <si>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</si>
  <si>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</si>
  <si>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</si>
  <si>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</si>
  <si>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</si>
  <si>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</si>
  <si>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</si>
  <si>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</si>
  <si>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</si>
  <si>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</si>
  <si>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</si>
  <si>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</si>
  <si>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</si>
  <si>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</si>
  <si>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</si>
  <si>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</si>
  <si>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</si>
  <si>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</si>
  <si>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</si>
  <si>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</si>
  <si>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</si>
  <si>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</si>
  <si>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</si>
  <si>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</si>
  <si>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</si>
  <si>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</si>
  <si>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</si>
  <si>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</si>
  <si>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</si>
  <si>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</si>
  <si>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</si>
  <si>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</si>
  <si>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</si>
  <si>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</si>
  <si>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</si>
  <si>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</si>
  <si>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</si>
  <si>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</si>
  <si>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</si>
  <si>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</si>
  <si>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</si>
  <si>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</si>
  <si>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</si>
  <si>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</si>
  <si>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</si>
  <si>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</si>
  <si>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</si>
  <si>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</si>
  <si>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</si>
  <si>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</si>
  <si>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</si>
  <si>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</si>
  <si>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</si>
  <si>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</si>
  <si>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</si>
  <si>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</si>
  <si>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</si>
  <si>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</si>
  <si>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</si>
  <si>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</si>
  <si>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</si>
  <si>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</si>
  <si>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</si>
  <si>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</si>
  <si>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</si>
  <si>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</si>
  <si>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</si>
  <si>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</si>
  <si>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</si>
  <si>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</si>
  <si>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</si>
  <si>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</si>
  <si>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</si>
  <si>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</si>
  <si>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</si>
  <si>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</si>
  <si>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</si>
  <si>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</si>
  <si>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</si>
  <si>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</si>
  <si>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</si>
  <si>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</si>
  <si>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</si>
  <si>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</si>
  <si>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</si>
  <si>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</si>
  <si>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</si>
  <si>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</si>
  <si>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</si>
  <si>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</si>
  <si>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</si>
  <si>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</si>
  <si>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</si>
  <si>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</si>
  <si>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</si>
  <si>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</si>
  <si>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</si>
  <si>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</si>
  <si>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</si>
  <si>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</si>
  <si>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</si>
  <si>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</si>
  <si>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</si>
  <si>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</si>
  <si>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</si>
  <si>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</si>
  <si>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</si>
  <si>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</si>
  <si>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</si>
  <si>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</si>
  <si>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</si>
  <si>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</si>
  <si>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</si>
  <si>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</si>
  <si>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</si>
  <si>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</si>
  <si>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</si>
  <si>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</si>
  <si>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</si>
  <si>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</si>
  <si>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</si>
  <si>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</si>
  <si>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</si>
  <si>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</si>
  <si>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</si>
  <si>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</si>
  <si>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</si>
  <si>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</si>
  <si>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</si>
  <si>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</si>
  <si>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</si>
  <si>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</si>
  <si>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</si>
  <si>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</si>
  <si>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</si>
  <si>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</si>
  <si>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</si>
  <si>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</si>
  <si>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</si>
  <si>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</si>
  <si>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</si>
  <si>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</si>
  <si>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</si>
  <si>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</si>
  <si>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</si>
  <si>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</si>
  <si>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</si>
  <si>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</si>
  <si>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</si>
  <si>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</si>
  <si>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</si>
  <si>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</si>
  <si>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</si>
  <si>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</si>
  <si>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</si>
  <si>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</si>
  <si>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</si>
  <si>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</si>
  <si>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</si>
  <si>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</si>
  <si>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</si>
  <si>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</si>
  <si>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</si>
  <si>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</si>
  <si>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</si>
  <si>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</si>
  <si>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</si>
  <si>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</si>
  <si>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</si>
  <si>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</si>
  <si>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</si>
  <si>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</si>
  <si>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</si>
  <si>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</si>
  <si>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</si>
  <si>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</si>
  <si>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</si>
  <si>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</si>
  <si>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</si>
  <si>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</si>
  <si>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</si>
  <si>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</si>
  <si>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</si>
  <si>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</si>
  <si>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</si>
  <si>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</si>
  <si>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</si>
  <si>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</si>
  <si>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</si>
  <si>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</si>
  <si>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</si>
  <si>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</si>
  <si>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</si>
  <si>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</si>
  <si>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</si>
  <si>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</si>
  <si>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</si>
  <si>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</si>
  <si>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</si>
  <si>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</si>
  <si>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</si>
  <si>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</si>
  <si>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</si>
  <si>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</si>
  <si>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</si>
  <si>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</si>
  <si>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</si>
  <si>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</si>
  <si>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</si>
  <si>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</si>
  <si>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</si>
  <si>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</si>
  <si>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</si>
  <si>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</si>
  <si>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</si>
  <si>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</si>
  <si>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</si>
  <si>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</si>
  <si>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</si>
  <si>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</si>
  <si>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</si>
  <si>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</si>
  <si>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</si>
  <si>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</si>
  <si>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</si>
  <si>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</si>
  <si>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</si>
  <si>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</si>
  <si>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</si>
  <si>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</si>
  <si>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</si>
  <si>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</si>
  <si>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</si>
  <si>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</si>
  <si>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</si>
  <si>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</si>
  <si>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</si>
  <si>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</si>
  <si>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</si>
  <si>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</si>
  <si>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</si>
  <si>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</si>
  <si>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</si>
  <si>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</si>
  <si>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</si>
  <si>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</si>
  <si>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</si>
  <si>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</si>
  <si>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</si>
  <si>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</si>
  <si>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</si>
  <si>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</si>
  <si>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</si>
  <si>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</si>
  <si>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</si>
  <si>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</si>
  <si>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</si>
  <si>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</si>
  <si>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</si>
  <si>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</si>
  <si>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</si>
  <si>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</si>
  <si>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</si>
  <si>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</si>
  <si>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</si>
  <si>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</si>
  <si>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</si>
  <si>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</si>
  <si>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</si>
  <si>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</si>
  <si>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</si>
  <si>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</si>
  <si>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</si>
  <si>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</si>
  <si>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</si>
  <si>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</si>
  <si>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</si>
  <si>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</si>
  <si>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</si>
  <si>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</si>
  <si>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</si>
  <si>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</si>
  <si>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</si>
  <si>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</si>
  <si>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</si>
  <si>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</si>
  <si>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</si>
  <si>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</si>
  <si>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</si>
  <si>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</si>
  <si>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</si>
  <si>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</si>
  <si>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</si>
  <si>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</si>
  <si>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</si>
  <si>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</si>
  <si>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</si>
  <si>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</si>
  <si>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</si>
  <si>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</si>
  <si>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</si>
  <si>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</si>
  <si>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</si>
  <si>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</si>
  <si>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</si>
  <si>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</si>
  <si>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</si>
  <si>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</si>
  <si>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</si>
  <si>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</si>
  <si>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</si>
  <si>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</si>
  <si>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</si>
  <si>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</si>
  <si>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</si>
  <si>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</si>
  <si>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</si>
  <si>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</si>
  <si>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</si>
  <si>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</si>
  <si>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</si>
  <si>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</si>
  <si>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</si>
  <si>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</si>
  <si>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</si>
  <si>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</si>
  <si>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</si>
  <si>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</si>
  <si>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</si>
  <si>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</si>
  <si>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</si>
  <si>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</si>
  <si>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</si>
  <si>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</si>
  <si>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</si>
  <si>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</si>
  <si>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</si>
  <si>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</si>
  <si>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</si>
  <si>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</si>
  <si>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</si>
  <si>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</si>
  <si>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</si>
  <si>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</si>
  <si>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</si>
  <si>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</si>
  <si>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</si>
  <si>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</si>
  <si>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</si>
  <si>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</si>
  <si>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</si>
  <si>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</si>
  <si>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</si>
  <si>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</si>
  <si>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</si>
  <si>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</si>
  <si>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</si>
  <si>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</si>
  <si>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</si>
  <si>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</si>
  <si>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</si>
  <si>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</si>
  <si>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</si>
  <si>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</si>
  <si>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</si>
  <si>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</si>
  <si>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</si>
  <si>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</si>
  <si>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</si>
  <si>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</si>
  <si>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</si>
  <si>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</si>
  <si>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</si>
  <si>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</si>
  <si>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</si>
  <si>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</si>
  <si>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</si>
  <si>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</si>
  <si>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</si>
  <si>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</si>
  <si>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</si>
  <si>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</si>
  <si>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</si>
  <si>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</si>
  <si>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</si>
  <si>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</si>
  <si>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</si>
  <si>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</si>
  <si>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</si>
  <si>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</si>
  <si>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</si>
  <si>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</si>
  <si>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</si>
  <si>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</si>
  <si>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</si>
  <si>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</si>
  <si>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</si>
  <si>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</si>
  <si>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</si>
  <si>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</si>
  <si>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</si>
  <si>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</si>
  <si>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</si>
  <si>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</si>
  <si>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</si>
  <si>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</si>
  <si>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</si>
  <si>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</si>
  <si>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</si>
  <si>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</si>
  <si>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</si>
  <si>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</si>
  <si>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</si>
  <si>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</si>
  <si>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</si>
  <si>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</si>
  <si>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</si>
  <si>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</si>
  <si>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</si>
  <si>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</si>
  <si>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</si>
  <si>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</si>
  <si>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</si>
  <si>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</si>
  <si>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</si>
  <si>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</si>
  <si>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</si>
  <si>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</si>
  <si>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</si>
  <si>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</si>
  <si>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</si>
  <si>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</si>
  <si>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</si>
  <si>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</si>
  <si>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</si>
  <si>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</si>
  <si>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</si>
  <si>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</si>
  <si>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</si>
  <si>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</si>
  <si>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</si>
  <si>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</si>
  <si>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</si>
  <si>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</si>
  <si>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</si>
  <si>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</si>
  <si>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</si>
  <si>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</si>
  <si>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</si>
  <si>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</si>
  <si>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</si>
  <si>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</si>
  <si>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</si>
  <si>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</si>
  <si>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</si>
  <si>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</si>
  <si>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</si>
  <si>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</si>
  <si>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</si>
  <si>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</si>
  <si>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</si>
  <si>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</si>
  <si>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</si>
  <si>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</si>
  <si>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</si>
  <si>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</si>
  <si>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</si>
  <si>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</si>
  <si>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</si>
  <si>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</si>
  <si>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</si>
  <si>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</si>
  <si>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</si>
  <si>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</si>
  <si>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</si>
  <si>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</si>
  <si>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</si>
  <si>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</si>
  <si>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</si>
  <si>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</si>
  <si>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</si>
  <si>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</si>
  <si>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</si>
  <si>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</si>
  <si>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</si>
  <si>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</si>
  <si>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</si>
  <si>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</si>
  <si>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</si>
  <si>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</si>
  <si>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</si>
  <si>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</si>
  <si>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</si>
  <si>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</si>
  <si>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</si>
  <si>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</si>
  <si>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</si>
  <si>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</si>
  <si>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</si>
  <si>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</si>
  <si>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</si>
  <si>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</si>
  <si>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</si>
  <si>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</si>
  <si>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</si>
  <si>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</si>
  <si>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</si>
  <si>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</si>
  <si>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</si>
  <si>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</si>
  <si>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</si>
  <si>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</si>
  <si>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</si>
  <si>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</si>
  <si>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</si>
  <si>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</si>
  <si>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</si>
  <si>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</si>
  <si>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</si>
  <si>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</si>
  <si>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</si>
  <si>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</si>
  <si>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</si>
  <si>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</si>
  <si>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</si>
  <si>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</si>
  <si>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</si>
  <si>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</si>
  <si>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</si>
  <si>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</si>
  <si>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</si>
  <si>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</si>
  <si>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</si>
  <si>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</si>
  <si>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</si>
  <si>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</si>
  <si>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</si>
  <si>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</si>
  <si>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</si>
  <si>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</si>
  <si>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</si>
  <si>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</si>
  <si>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</si>
  <si>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</si>
  <si>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</si>
  <si>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</si>
  <si>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</si>
  <si>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</si>
  <si>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</si>
  <si>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</si>
  <si>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</si>
  <si>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</si>
  <si>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</si>
  <si>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</si>
  <si>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</si>
  <si>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</si>
  <si>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</si>
  <si>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</si>
  <si>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</si>
  <si>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</si>
  <si>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</si>
  <si>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</si>
  <si>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</si>
  <si>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</si>
  <si>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</si>
  <si>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</si>
  <si>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</si>
  <si>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</si>
  <si>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</si>
  <si>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</si>
  <si>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</si>
  <si>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</si>
  <si>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</si>
  <si>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</si>
  <si>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</si>
  <si>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</si>
  <si>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</si>
  <si>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</si>
  <si>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</si>
  <si>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</si>
  <si>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</si>
  <si>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</si>
  <si>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</si>
  <si>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</si>
  <si>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</si>
  <si>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</si>
  <si>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</si>
  <si>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</si>
  <si>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</si>
  <si>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</si>
  <si>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</si>
  <si>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</si>
  <si>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</si>
  <si>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</si>
  <si>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</si>
  <si>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</si>
  <si>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</si>
  <si>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</si>
  <si>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</si>
  <si>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</si>
  <si>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</si>
  <si>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</si>
  <si>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</si>
  <si>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</si>
  <si>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</si>
  <si>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</si>
  <si>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</si>
  <si>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</si>
  <si>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</si>
  <si>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</si>
  <si>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</si>
  <si>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</si>
  <si>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</si>
  <si>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</si>
  <si>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</si>
  <si>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</si>
  <si>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</si>
  <si>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</si>
  <si>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</si>
  <si>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</si>
  <si>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</si>
  <si>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</si>
  <si>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</si>
  <si>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</si>
  <si>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</si>
  <si>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</si>
  <si>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</si>
  <si>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</si>
  <si>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</si>
  <si>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</si>
  <si>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</si>
  <si>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</si>
  <si>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</si>
  <si>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</si>
  <si>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</si>
  <si>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</si>
  <si>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</si>
  <si>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</si>
  <si>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</si>
  <si>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</si>
  <si>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</si>
  <si>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</si>
  <si>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</si>
  <si>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</si>
  <si>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</si>
  <si>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</si>
  <si>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</si>
  <si>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</si>
  <si>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</si>
  <si>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</si>
  <si>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</si>
  <si>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</si>
  <si>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</si>
  <si>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</si>
  <si>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</si>
  <si>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</si>
  <si>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</si>
  <si>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</si>
  <si>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</si>
  <si>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</si>
  <si>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</si>
  <si>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</si>
  <si>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</si>
  <si>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</si>
  <si>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</si>
  <si>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</si>
  <si>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</si>
  <si>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</si>
  <si>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</si>
  <si>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</si>
  <si>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</si>
  <si>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</si>
  <si>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</si>
  <si>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</si>
  <si>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</si>
  <si>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</si>
  <si>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</si>
  <si>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</si>
  <si>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</si>
  <si>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</si>
  <si>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</si>
  <si>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</si>
  <si>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</si>
  <si>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</si>
  <si>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</si>
  <si>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</si>
  <si>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</si>
  <si>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</si>
  <si>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</si>
  <si>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</si>
  <si>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</si>
  <si>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</si>
  <si>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</si>
  <si>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</si>
  <si>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</si>
  <si>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</si>
  <si>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</si>
  <si>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</si>
  <si>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</si>
  <si>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</si>
  <si>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</si>
  <si>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</si>
  <si>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</si>
  <si>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</si>
  <si>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</si>
  <si>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</si>
  <si>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2017 m.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</si>
  <si>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</si>
  <si>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</si>
  <si>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</si>
  <si>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</si>
  <si>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</si>
  <si>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</si>
  <si>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</si>
  <si>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</si>
  <si>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</si>
  <si>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</si>
  <si>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</si>
  <si>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Tiesiogiai paslaugoms priskirto naudojamo ir nenusidėvėjusio turto įsigijimo vertė (su ES dalim)</t>
  </si>
  <si>
    <t>1.8. punktui - Tiesiogiai paslaugoms priskirto naudojamo ir nenusidėvėjusio turto įsigijimo vertė (su ES dalim)</t>
  </si>
  <si>
    <t>1.9. punktui - Tiesiogiai paslaugoms priskirto naudojamo ir nenusidėvėjusio turto įsigijimo vertė (su ES dalim)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</si>
  <si>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</si>
  <si>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</si>
  <si>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</si>
  <si>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Tiesiogiai paslaugoms priskirto naudojamo ir nenusidėvėjusio turto įsigijimo vertė (su ES dalim)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</si>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</sst>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1" formatCode="_-* #,##0.00\ _L_t_-;\-* #,##0.00\ _L_t_-;_-* &quot;-&quot;??\ _L_t_-;_-@_-"/>
  </numFmts>
  <fonts count="60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970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9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0" xfId="0" applyFont="1" applyFill="1" applyBorder="1" applyAlignment="1" applyProtection="1">
      <alignment horizontal="center" vertical="center"/>
    </xf>
    <xf numFmtId="4" fontId="7" fillId="3" borderId="100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5" xfId="0" applyFont="1" applyFill="1" applyBorder="1" applyAlignment="1" applyProtection="1">
      <alignment horizontal="center" vertical="center"/>
    </xf>
    <xf numFmtId="4" fontId="7" fillId="0" borderId="95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5" xfId="0" applyFont="1" applyFill="1" applyBorder="1" applyAlignment="1" applyProtection="1">
      <alignment horizontal="center" vertical="center"/>
    </xf>
    <xf numFmtId="4" fontId="5" fillId="3" borderId="95" xfId="0" applyNumberFormat="1" applyFont="1" applyFill="1" applyBorder="1" applyAlignment="1" applyProtection="1">
      <alignment horizontal="center" vertical="center"/>
    </xf>
    <xf numFmtId="4" fontId="7" fillId="3" borderId="95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5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5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99" xfId="0" applyFont="1" applyFill="1" applyBorder="1" applyAlignment="1" applyProtection="1">
      <alignment horizontal="center" vertical="center"/>
    </xf>
    <xf numFmtId="4" fontId="47" fillId="0" borderId="99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/>
    <xf numFmtId="1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97" xfId="0" applyNumberFormat="1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4" xfId="0" applyFont="1" applyFill="1" applyBorder="1" applyAlignment="1" applyProtection="1">
      <alignment horizontal="center" vertical="center"/>
    </xf>
    <xf numFmtId="3" fontId="13" fillId="2" borderId="96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1"/>
  <sheetViews>
    <sheetView tabSelected="1" topLeftCell="A10" workbookViewId="0">
      <selection activeCell="E24" sqref="E24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814" t="s">
        <v>0</v>
      </c>
      <c r="B1" s="815"/>
      <c r="C1" s="816"/>
    </row>
    <row r="2" spans="1:5" s="1" customFormat="1" x14ac:dyDescent="0.25">
      <c r="A2" s="814" t="s">
        <v>1</v>
      </c>
      <c r="B2" s="815"/>
      <c r="C2" s="816"/>
    </row>
    <row r="3" spans="1:5" s="1" customFormat="1" x14ac:dyDescent="0.25">
      <c r="A3" s="817"/>
      <c r="B3" s="818"/>
      <c r="C3" s="819"/>
    </row>
    <row r="4" spans="1:5" s="1" customFormat="1" x14ac:dyDescent="0.25">
      <c r="A4" s="3"/>
      <c r="B4" s="3"/>
      <c r="C4" s="3"/>
    </row>
    <row r="5" spans="1:5" s="1" customFormat="1" x14ac:dyDescent="0.25">
      <c r="A5" s="820" t="s">
        <v>2</v>
      </c>
      <c r="B5" s="821"/>
      <c r="C5" s="822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813" t="s">
        <v>3</v>
      </c>
      <c r="B8" s="813"/>
      <c r="C8" s="813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1455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17774.785270000004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25.459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25.459</v>
      </c>
    </row>
    <row r="16" spans="1:5" s="1" customFormat="1" x14ac:dyDescent="0.25">
      <c r="A16" s="18" t="s">
        <v>16</v>
      </c>
      <c r="B16" s="19" t="s">
        <v>17</v>
      </c>
      <c r="C16" s="20">
        <v>0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1">
        <v>17749.326270000005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17749.326270000005</v>
      </c>
    </row>
    <row r="21" spans="1:3" s="1" customFormat="1" x14ac:dyDescent="0.25">
      <c r="A21" s="18" t="s">
        <v>26</v>
      </c>
      <c r="B21" s="19" t="s">
        <v>27</v>
      </c>
      <c r="C21" s="20">
        <v>0</v>
      </c>
    </row>
    <row r="22" spans="1:3" s="1" customFormat="1" x14ac:dyDescent="0.25">
      <c r="A22" s="18" t="s">
        <v>28</v>
      </c>
      <c r="B22" s="19" t="s">
        <v>29</v>
      </c>
      <c r="C22" s="20">
        <v>3164.2785100000001</v>
      </c>
    </row>
    <row r="23" spans="1:3" s="1" customFormat="1" x14ac:dyDescent="0.25">
      <c r="A23" s="18" t="s">
        <v>30</v>
      </c>
      <c r="B23" s="19" t="s">
        <v>31</v>
      </c>
      <c r="C23" s="20">
        <v>1423.3429400000007</v>
      </c>
    </row>
    <row r="24" spans="1:3" s="1" customFormat="1" x14ac:dyDescent="0.25">
      <c r="A24" s="18" t="s">
        <v>32</v>
      </c>
      <c r="B24" s="19" t="s">
        <v>33</v>
      </c>
      <c r="C24" s="20">
        <v>5158.2857999999997</v>
      </c>
    </row>
    <row r="25" spans="1:3" s="1" customFormat="1" x14ac:dyDescent="0.25">
      <c r="A25" s="18" t="s">
        <v>34</v>
      </c>
      <c r="B25" s="19" t="s">
        <v>35</v>
      </c>
      <c r="C25" s="20">
        <v>6205.2023800000043</v>
      </c>
    </row>
    <row r="26" spans="1:3" s="1" customFormat="1" x14ac:dyDescent="0.25">
      <c r="A26" s="18" t="s">
        <v>36</v>
      </c>
      <c r="B26" s="19" t="s">
        <v>37</v>
      </c>
      <c r="C26" s="20">
        <v>79.892870000000016</v>
      </c>
    </row>
    <row r="27" spans="1:3" s="1" customFormat="1" x14ac:dyDescent="0.25">
      <c r="A27" s="18" t="s">
        <v>38</v>
      </c>
      <c r="B27" s="19" t="s">
        <v>39</v>
      </c>
      <c r="C27" s="20">
        <v>229.47474</v>
      </c>
    </row>
    <row r="28" spans="1:3" s="1" customFormat="1" x14ac:dyDescent="0.25">
      <c r="A28" s="18" t="s">
        <v>40</v>
      </c>
      <c r="B28" s="19" t="s">
        <v>41</v>
      </c>
      <c r="C28" s="20">
        <v>75.410030000000063</v>
      </c>
    </row>
    <row r="29" spans="1:3" s="1" customFormat="1" x14ac:dyDescent="0.25">
      <c r="A29" s="18" t="s">
        <v>42</v>
      </c>
      <c r="B29" s="25" t="s">
        <v>43</v>
      </c>
      <c r="C29" s="26">
        <v>23.632910000000003</v>
      </c>
    </row>
    <row r="30" spans="1:3" s="1" customFormat="1" x14ac:dyDescent="0.25">
      <c r="A30" s="18" t="s">
        <v>44</v>
      </c>
      <c r="B30" s="19" t="s">
        <v>45</v>
      </c>
      <c r="C30" s="20">
        <v>0</v>
      </c>
    </row>
    <row r="31" spans="1:3" s="1" customFormat="1" x14ac:dyDescent="0.25">
      <c r="A31" s="18" t="s">
        <v>46</v>
      </c>
      <c r="B31" s="19" t="s">
        <v>47</v>
      </c>
      <c r="C31" s="20">
        <v>1413.4390000000001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0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0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346.62900000000002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46.764000000000003</v>
      </c>
    </row>
    <row r="48" spans="1:3" s="1" customFormat="1" x14ac:dyDescent="0.25">
      <c r="A48" s="18" t="s">
        <v>10</v>
      </c>
      <c r="B48" s="19" t="s">
        <v>79</v>
      </c>
      <c r="C48" s="31">
        <v>46.319000000000003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0.44500000000000001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170.66300000000001</v>
      </c>
    </row>
    <row r="56" spans="1:3" s="1" customFormat="1" x14ac:dyDescent="0.25">
      <c r="A56" s="18" t="s">
        <v>24</v>
      </c>
      <c r="B56" s="19" t="s">
        <v>89</v>
      </c>
      <c r="C56" s="20">
        <v>166.958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3.7050000000000001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129.202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2.3079999999999998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18123.722270000006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4063.9450000000006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4413.8730000000005</v>
      </c>
    </row>
    <row r="68" spans="1:3" s="1" customFormat="1" x14ac:dyDescent="0.25">
      <c r="A68" s="39" t="s">
        <v>10</v>
      </c>
      <c r="B68" s="40" t="s">
        <v>105</v>
      </c>
      <c r="C68" s="21">
        <v>4413.88</v>
      </c>
    </row>
    <row r="69" spans="1:3" s="1" customFormat="1" x14ac:dyDescent="0.25">
      <c r="A69" s="39" t="s">
        <v>12</v>
      </c>
      <c r="B69" s="40" t="s">
        <v>106</v>
      </c>
      <c r="C69" s="21">
        <v>-7.0000000000000001E-3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0</v>
      </c>
    </row>
    <row r="72" spans="1:3" s="1" customFormat="1" x14ac:dyDescent="0.25">
      <c r="A72" s="15" t="s">
        <v>48</v>
      </c>
      <c r="B72" s="16" t="s">
        <v>109</v>
      </c>
      <c r="C72" s="21">
        <v>0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-349.928</v>
      </c>
    </row>
    <row r="78" spans="1:3" s="1" customFormat="1" x14ac:dyDescent="0.25">
      <c r="A78" s="18" t="s">
        <v>116</v>
      </c>
      <c r="B78" s="19" t="s">
        <v>117</v>
      </c>
      <c r="C78" s="20">
        <v>-180.49299999999999</v>
      </c>
    </row>
    <row r="79" spans="1:3" s="1" customFormat="1" x14ac:dyDescent="0.25">
      <c r="A79" s="18" t="s">
        <v>118</v>
      </c>
      <c r="B79" s="19" t="s">
        <v>119</v>
      </c>
      <c r="C79" s="20">
        <v>-169.435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13914.505000000001</v>
      </c>
    </row>
    <row r="81" spans="1:3" s="1" customFormat="1" x14ac:dyDescent="0.25">
      <c r="A81" s="15" t="s">
        <v>8</v>
      </c>
      <c r="B81" s="16" t="s">
        <v>122</v>
      </c>
      <c r="C81" s="21">
        <v>13914.505000000001</v>
      </c>
    </row>
    <row r="82" spans="1:3" s="1" customFormat="1" x14ac:dyDescent="0.25">
      <c r="A82" s="15" t="s">
        <v>22</v>
      </c>
      <c r="B82" s="16" t="s">
        <v>123</v>
      </c>
      <c r="C82" s="21">
        <v>0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0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0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145.27199999999999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0</v>
      </c>
    </row>
    <row r="89" spans="1:3" s="1" customFormat="1" x14ac:dyDescent="0.25">
      <c r="A89" s="18" t="s">
        <v>10</v>
      </c>
      <c r="B89" s="19" t="s">
        <v>132</v>
      </c>
      <c r="C89" s="31">
        <v>0</v>
      </c>
    </row>
    <row r="90" spans="1:3" s="1" customFormat="1" x14ac:dyDescent="0.25">
      <c r="A90" s="18" t="s">
        <v>12</v>
      </c>
      <c r="B90" s="19" t="s">
        <v>133</v>
      </c>
      <c r="C90" s="31">
        <v>0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145.27199999999999</v>
      </c>
    </row>
    <row r="98" spans="1:3" s="1" customFormat="1" x14ac:dyDescent="0.25">
      <c r="A98" s="18" t="s">
        <v>24</v>
      </c>
      <c r="B98" s="19" t="s">
        <v>132</v>
      </c>
      <c r="C98" s="20">
        <v>0</v>
      </c>
    </row>
    <row r="99" spans="1:3" s="1" customFormat="1" x14ac:dyDescent="0.25">
      <c r="A99" s="18" t="s">
        <v>90</v>
      </c>
      <c r="B99" s="19" t="s">
        <v>133</v>
      </c>
      <c r="C99" s="31">
        <v>0</v>
      </c>
    </row>
    <row r="100" spans="1:3" s="1" customFormat="1" x14ac:dyDescent="0.25">
      <c r="A100" s="18" t="s">
        <v>92</v>
      </c>
      <c r="B100" s="19" t="s">
        <v>134</v>
      </c>
      <c r="C100" s="31">
        <v>0</v>
      </c>
    </row>
    <row r="101" spans="1:3" s="1" customFormat="1" x14ac:dyDescent="0.25">
      <c r="A101" s="18" t="s">
        <v>94</v>
      </c>
      <c r="B101" s="19" t="s">
        <v>135</v>
      </c>
      <c r="C101" s="31">
        <v>21.221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0</v>
      </c>
    </row>
    <row r="107" spans="1:3" s="1" customFormat="1" x14ac:dyDescent="0.25">
      <c r="A107" s="18" t="s">
        <v>149</v>
      </c>
      <c r="B107" s="19" t="s">
        <v>150</v>
      </c>
      <c r="C107" s="31">
        <v>83.472999999999999</v>
      </c>
    </row>
    <row r="108" spans="1:3" s="1" customFormat="1" x14ac:dyDescent="0.25">
      <c r="A108" s="18" t="s">
        <v>151</v>
      </c>
      <c r="B108" s="19" t="s">
        <v>152</v>
      </c>
      <c r="C108" s="31">
        <v>40.578000000000003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0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18123.722000000002</v>
      </c>
    </row>
    <row r="111" spans="1:3" s="1" customFormat="1" ht="15.75" thickTop="1" x14ac:dyDescent="0.25"/>
  </sheetData>
  <sheetProtection algorithmName="SHA-512" hashValue="hGzor/d0OEe08ytVuGXg5adtzEbp//JGNUA+848cV5zGwB3H9FkkFr5ygaOjnp+STu8WE/k4ztNe7lXjmC/QbA==" saltValue="9QP12zB/Uwe30XwRe+O/G39gBNolV5+s/89RvTgFMDBqLHOhdRpYR0ompqfztjNEody/7EFtmUBwBIxp+14WlQ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5"/>
  <sheetViews>
    <sheetView workbookViewId="0">
      <selection activeCell="C275" sqref="C275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814" t="s">
        <v>0</v>
      </c>
      <c r="B1" s="815"/>
      <c r="C1" s="815"/>
      <c r="D1" s="816"/>
    </row>
    <row r="2" spans="1:7" s="1" customFormat="1" x14ac:dyDescent="0.25">
      <c r="A2" s="814" t="s">
        <v>1</v>
      </c>
      <c r="B2" s="815"/>
      <c r="C2" s="815"/>
      <c r="D2" s="816"/>
    </row>
    <row r="3" spans="1:7" s="1" customFormat="1" x14ac:dyDescent="0.25">
      <c r="A3" s="817"/>
      <c r="B3" s="818"/>
      <c r="C3" s="818"/>
      <c r="D3" s="819"/>
    </row>
    <row r="4" spans="1:7" s="1" customFormat="1" x14ac:dyDescent="0.25">
      <c r="A4" s="3"/>
      <c r="B4" s="597"/>
      <c r="C4" s="3"/>
      <c r="D4" s="3"/>
    </row>
    <row r="5" spans="1:7" s="1" customFormat="1" x14ac:dyDescent="0.25">
      <c r="A5" s="820" t="s">
        <v>887</v>
      </c>
      <c r="B5" s="821"/>
      <c r="C5" s="821"/>
      <c r="D5" s="822"/>
    </row>
    <row r="6" spans="1:7" s="1" customFormat="1" x14ac:dyDescent="0.25">
      <c r="A6" s="3"/>
      <c r="B6" s="597"/>
      <c r="C6" s="3"/>
      <c r="D6" s="3"/>
    </row>
    <row r="8" spans="1:7" s="1" customFormat="1" ht="15.75" thickBot="1" x14ac:dyDescent="0.3">
      <c r="A8" s="598" t="s">
        <v>645</v>
      </c>
      <c r="B8" s="942" t="s">
        <v>888</v>
      </c>
      <c r="C8" s="942"/>
      <c r="D8" s="942"/>
      <c r="E8" s="599"/>
      <c r="F8" s="600"/>
      <c r="G8" s="600"/>
    </row>
    <row r="9" spans="1:7" s="1" customFormat="1" ht="15.75" thickBot="1" x14ac:dyDescent="0.3">
      <c r="A9" s="213" t="s">
        <v>4</v>
      </c>
      <c r="B9" s="601" t="s">
        <v>889</v>
      </c>
      <c r="C9" s="812" t="s">
        <v>1455</v>
      </c>
      <c r="D9" s="603" t="s">
        <v>890</v>
      </c>
      <c r="E9" s="599"/>
      <c r="F9" s="604"/>
      <c r="G9" s="600"/>
    </row>
    <row r="10" spans="1:7" s="1" customFormat="1" x14ac:dyDescent="0.25">
      <c r="A10" s="235"/>
      <c r="B10" s="605" t="s">
        <v>891</v>
      </c>
      <c r="C10" s="606">
        <f>SUM(C11,C21,C22)</f>
        <v>1285.7190429555976</v>
      </c>
      <c r="D10" s="607" t="s">
        <v>892</v>
      </c>
      <c r="E10" s="608"/>
      <c r="F10" s="604"/>
      <c r="G10" s="609"/>
    </row>
    <row r="11" spans="1:7" s="1" customFormat="1" x14ac:dyDescent="0.25">
      <c r="A11" s="218">
        <v>1</v>
      </c>
      <c r="B11" s="610" t="s">
        <v>893</v>
      </c>
      <c r="C11" s="219">
        <f>SUM(C12,C13,C14,C15,C16,C17,C18,C19,C20)</f>
        <v>1059.3481323657709</v>
      </c>
      <c r="D11" s="504" t="s">
        <v>894</v>
      </c>
      <c r="E11" s="608"/>
      <c r="F11" s="604"/>
      <c r="G11" s="609"/>
    </row>
    <row r="12" spans="1:7" s="1" customFormat="1" x14ac:dyDescent="0.25">
      <c r="A12" s="65" t="s">
        <v>285</v>
      </c>
      <c r="B12" s="96" t="s">
        <v>895</v>
      </c>
      <c r="C12" s="229">
        <f>SUM(C55,C115,C187,C205,C217,C233,C245,C262,C272,C284)</f>
        <v>152.38819501992768</v>
      </c>
      <c r="D12" s="504" t="s">
        <v>896</v>
      </c>
      <c r="E12" s="608"/>
      <c r="F12" s="604"/>
      <c r="G12" s="609"/>
    </row>
    <row r="13" spans="1:7" s="1" customFormat="1" x14ac:dyDescent="0.25">
      <c r="A13" s="65" t="s">
        <v>295</v>
      </c>
      <c r="B13" s="96" t="s">
        <v>897</v>
      </c>
      <c r="C13" s="229">
        <f>SUM(C56,C116,C188,C199,C206,C218,C234,C246,C263,C273,C285)</f>
        <v>17.276310303690515</v>
      </c>
      <c r="D13" s="504" t="s">
        <v>898</v>
      </c>
      <c r="E13" s="611"/>
      <c r="F13" s="604"/>
      <c r="G13" s="609"/>
    </row>
    <row r="14" spans="1:7" s="1" customFormat="1" x14ac:dyDescent="0.25">
      <c r="A14" s="65" t="s">
        <v>297</v>
      </c>
      <c r="B14" s="96" t="s">
        <v>899</v>
      </c>
      <c r="C14" s="229">
        <f>SUM(C57,C117,C189,C207,C219,C229,C235,C247,C264,C274,C286)</f>
        <v>235.01827806288173</v>
      </c>
      <c r="D14" s="99" t="s">
        <v>900</v>
      </c>
      <c r="E14" s="76"/>
      <c r="F14" s="604"/>
      <c r="G14" s="129"/>
    </row>
    <row r="15" spans="1:7" s="1" customFormat="1" x14ac:dyDescent="0.25">
      <c r="A15" s="65" t="s">
        <v>16</v>
      </c>
      <c r="B15" s="96" t="s">
        <v>901</v>
      </c>
      <c r="C15" s="229">
        <f>SUM(C58,C118,C190,C208,C220,C236,C248,C265,C275,C287)</f>
        <v>82.639495296899014</v>
      </c>
      <c r="D15" s="504" t="s">
        <v>902</v>
      </c>
      <c r="E15" s="608"/>
      <c r="F15" s="609"/>
      <c r="G15" s="609"/>
    </row>
    <row r="16" spans="1:7" s="1" customFormat="1" x14ac:dyDescent="0.25">
      <c r="A16" s="65" t="s">
        <v>18</v>
      </c>
      <c r="B16" s="96" t="s">
        <v>903</v>
      </c>
      <c r="C16" s="229">
        <f>SUM(C59,C119,C191,C200,C209,C221,C230,C237,C249,C266,C276,C288)</f>
        <v>387.41167109737631</v>
      </c>
      <c r="D16" s="504" t="s">
        <v>904</v>
      </c>
      <c r="E16" s="608"/>
      <c r="F16" s="609"/>
      <c r="G16" s="609"/>
    </row>
    <row r="17" spans="1:7" s="1" customFormat="1" x14ac:dyDescent="0.25">
      <c r="A17" s="65" t="s">
        <v>20</v>
      </c>
      <c r="B17" s="96" t="s">
        <v>905</v>
      </c>
      <c r="C17" s="229">
        <f>SUM(C60,C120,C192,C201,C210,C222,C238,C250,C267,C277,C289)</f>
        <v>34.032504285714587</v>
      </c>
      <c r="D17" s="504" t="s">
        <v>906</v>
      </c>
      <c r="E17" s="608"/>
      <c r="F17" s="609"/>
      <c r="G17" s="609"/>
    </row>
    <row r="18" spans="1:7" s="1" customFormat="1" x14ac:dyDescent="0.25">
      <c r="A18" s="65" t="s">
        <v>746</v>
      </c>
      <c r="B18" s="96" t="s">
        <v>907</v>
      </c>
      <c r="C18" s="229">
        <f>SUM(C61,C121,C193,C203,C211,C223,C231,C239,C251,C268,C278,C290)</f>
        <v>2.9999999999999998E-13</v>
      </c>
      <c r="D18" s="504" t="s">
        <v>908</v>
      </c>
      <c r="E18" s="608"/>
      <c r="F18" s="609"/>
      <c r="G18" s="609"/>
    </row>
    <row r="19" spans="1:7" s="1" customFormat="1" ht="25.5" x14ac:dyDescent="0.25">
      <c r="A19" s="65" t="s">
        <v>755</v>
      </c>
      <c r="B19" s="96" t="s">
        <v>909</v>
      </c>
      <c r="C19" s="229">
        <f>SUM(C62,C122,C194,C212,C224,C240,C252,C269,C279,C291)</f>
        <v>150.54717572165475</v>
      </c>
      <c r="D19" s="504" t="s">
        <v>910</v>
      </c>
      <c r="E19" s="608"/>
      <c r="F19" s="609"/>
      <c r="G19" s="609"/>
    </row>
    <row r="20" spans="1:7" s="1" customFormat="1" ht="25.5" x14ac:dyDescent="0.25">
      <c r="A20" s="65" t="s">
        <v>769</v>
      </c>
      <c r="B20" s="96" t="s">
        <v>911</v>
      </c>
      <c r="C20" s="229">
        <f>SUM(C63,C123,C195,C213,C225,C241,C253,C270,C280,C292)</f>
        <v>3.450257762594737E-2</v>
      </c>
      <c r="D20" s="504" t="s">
        <v>912</v>
      </c>
      <c r="E20" s="608"/>
      <c r="F20" s="609"/>
      <c r="G20" s="609"/>
    </row>
    <row r="21" spans="1:7" s="1" customFormat="1" ht="25.5" x14ac:dyDescent="0.25">
      <c r="A21" s="218">
        <v>2</v>
      </c>
      <c r="B21" s="610" t="s">
        <v>913</v>
      </c>
      <c r="C21" s="219">
        <f>SUM(C64,C124,C196,C214,C226,C242,C254,C281,C293)</f>
        <v>101.45032932171732</v>
      </c>
      <c r="D21" s="612" t="s">
        <v>914</v>
      </c>
      <c r="E21" s="608"/>
      <c r="F21" s="609"/>
      <c r="G21" s="609"/>
    </row>
    <row r="22" spans="1:7" s="1" customFormat="1" ht="26.25" thickBot="1" x14ac:dyDescent="0.3">
      <c r="A22" s="613">
        <v>3</v>
      </c>
      <c r="B22" s="614" t="s">
        <v>915</v>
      </c>
      <c r="C22" s="615">
        <f>SUM(C65,C125,C197,C215,C227,C243,C255,C282,C294)</f>
        <v>124.92058126810933</v>
      </c>
      <c r="D22" s="616" t="s">
        <v>916</v>
      </c>
      <c r="E22" s="76"/>
      <c r="F22" s="129"/>
      <c r="G22" s="129"/>
    </row>
    <row r="23" spans="1:7" s="1" customFormat="1" ht="15.75" thickBot="1" x14ac:dyDescent="0.3">
      <c r="A23" s="617" t="s">
        <v>8</v>
      </c>
      <c r="B23" s="618" t="s">
        <v>917</v>
      </c>
      <c r="C23" s="619">
        <f>SUM(C24:C39,C48:C51)</f>
        <v>118.40808704441051</v>
      </c>
      <c r="D23" s="620" t="s">
        <v>918</v>
      </c>
      <c r="E23" s="54"/>
      <c r="F23" s="54"/>
      <c r="G23" s="54"/>
    </row>
    <row r="24" spans="1:7" s="1" customFormat="1" x14ac:dyDescent="0.25">
      <c r="A24" s="90" t="s">
        <v>10</v>
      </c>
      <c r="B24" s="621" t="s">
        <v>919</v>
      </c>
      <c r="C24" s="622">
        <v>36.2254</v>
      </c>
      <c r="D24" s="623"/>
      <c r="E24" s="54"/>
      <c r="F24" s="54"/>
      <c r="G24" s="54"/>
    </row>
    <row r="25" spans="1:7" s="1" customFormat="1" x14ac:dyDescent="0.25">
      <c r="A25" s="65" t="s">
        <v>12</v>
      </c>
      <c r="B25" s="96" t="s">
        <v>920</v>
      </c>
      <c r="C25" s="282">
        <v>0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923</v>
      </c>
      <c r="C28" s="282">
        <v>2.9034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924</v>
      </c>
      <c r="C29" s="282">
        <v>0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925</v>
      </c>
      <c r="C30" s="282">
        <v>0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4" t="s">
        <v>926</v>
      </c>
      <c r="C31" s="282">
        <v>0</v>
      </c>
      <c r="D31" s="504"/>
      <c r="E31" s="54"/>
      <c r="F31" s="54"/>
      <c r="G31" s="54"/>
    </row>
    <row r="32" spans="1:7" s="1" customFormat="1" ht="26.25" x14ac:dyDescent="0.25">
      <c r="A32" s="146" t="s">
        <v>927</v>
      </c>
      <c r="B32" s="624" t="s">
        <v>928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929</v>
      </c>
      <c r="B33" s="624" t="s">
        <v>930</v>
      </c>
      <c r="C33" s="282">
        <v>0</v>
      </c>
      <c r="D33" s="504"/>
      <c r="E33" s="54"/>
      <c r="F33" s="54"/>
      <c r="G33" s="54"/>
    </row>
    <row r="34" spans="1:7" s="1" customFormat="1" x14ac:dyDescent="0.25">
      <c r="A34" s="65" t="s">
        <v>931</v>
      </c>
      <c r="B34" s="624" t="s">
        <v>932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933</v>
      </c>
      <c r="B35" s="625" t="s">
        <v>934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935</v>
      </c>
      <c r="B36" s="624" t="s">
        <v>936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937</v>
      </c>
      <c r="B37" s="624" t="s">
        <v>938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939</v>
      </c>
      <c r="B38" s="624" t="s">
        <v>940</v>
      </c>
      <c r="C38" s="282">
        <v>45.728224878575332</v>
      </c>
      <c r="D38" s="504"/>
      <c r="E38" s="54"/>
      <c r="F38" s="54"/>
      <c r="G38" s="54"/>
    </row>
    <row r="39" spans="1:7" s="1" customFormat="1" x14ac:dyDescent="0.25">
      <c r="A39" s="65" t="s">
        <v>941</v>
      </c>
      <c r="B39" s="624" t="s">
        <v>942</v>
      </c>
      <c r="C39" s="229">
        <f>SUM(C40:C47)</f>
        <v>9.62683</v>
      </c>
      <c r="D39" s="504"/>
      <c r="E39" s="54"/>
      <c r="F39" s="54"/>
      <c r="G39" s="54"/>
    </row>
    <row r="40" spans="1:7" s="1" customFormat="1" x14ac:dyDescent="0.25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 x14ac:dyDescent="0.25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 x14ac:dyDescent="0.25">
      <c r="A42" s="65" t="s">
        <v>947</v>
      </c>
      <c r="B42" s="103" t="s">
        <v>948</v>
      </c>
      <c r="C42" s="226">
        <v>0</v>
      </c>
      <c r="D42" s="504"/>
      <c r="E42" s="54"/>
      <c r="F42" s="54"/>
      <c r="G42" s="54"/>
    </row>
    <row r="43" spans="1:7" s="1" customFormat="1" x14ac:dyDescent="0.25">
      <c r="A43" s="65" t="s">
        <v>949</v>
      </c>
      <c r="B43" s="103" t="s">
        <v>950</v>
      </c>
      <c r="C43" s="226">
        <v>0</v>
      </c>
      <c r="D43" s="504"/>
      <c r="E43" s="54"/>
      <c r="F43" s="54"/>
      <c r="G43" s="54"/>
    </row>
    <row r="44" spans="1:7" s="1" customFormat="1" x14ac:dyDescent="0.25">
      <c r="A44" s="65" t="s">
        <v>951</v>
      </c>
      <c r="B44" s="103" t="s">
        <v>952</v>
      </c>
      <c r="C44" s="226">
        <v>9.62683</v>
      </c>
      <c r="D44" s="504"/>
      <c r="E44" s="54"/>
      <c r="F44" s="54"/>
      <c r="G44" s="54"/>
    </row>
    <row r="45" spans="1:7" s="1" customFormat="1" x14ac:dyDescent="0.25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 x14ac:dyDescent="0.25">
      <c r="A46" s="65" t="s">
        <v>955</v>
      </c>
      <c r="B46" s="626" t="s">
        <v>956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957</v>
      </c>
      <c r="B47" s="627" t="s">
        <v>958</v>
      </c>
      <c r="C47" s="282">
        <v>0</v>
      </c>
      <c r="D47" s="504"/>
      <c r="E47" s="54"/>
      <c r="F47" s="54"/>
      <c r="G47" s="54"/>
    </row>
    <row r="48" spans="1:7" s="1" customFormat="1" ht="25.5" x14ac:dyDescent="0.25">
      <c r="A48" s="65" t="s">
        <v>959</v>
      </c>
      <c r="B48" s="624" t="s">
        <v>960</v>
      </c>
      <c r="C48" s="628">
        <v>9.0967550388155001</v>
      </c>
      <c r="D48" s="612" t="s">
        <v>961</v>
      </c>
      <c r="E48" s="54"/>
      <c r="F48" s="54"/>
      <c r="G48" s="54"/>
    </row>
    <row r="49" spans="1:7" s="1" customFormat="1" ht="26.25" x14ac:dyDescent="0.25">
      <c r="A49" s="65" t="s">
        <v>962</v>
      </c>
      <c r="B49" s="624" t="s">
        <v>963</v>
      </c>
      <c r="C49" s="629">
        <v>0.97895712701966897</v>
      </c>
      <c r="D49" s="612" t="s">
        <v>964</v>
      </c>
      <c r="E49" s="54"/>
      <c r="F49" s="54"/>
      <c r="G49" s="54"/>
    </row>
    <row r="50" spans="1:7" s="1" customFormat="1" x14ac:dyDescent="0.25">
      <c r="A50" s="65" t="s">
        <v>965</v>
      </c>
      <c r="B50" s="624" t="s">
        <v>966</v>
      </c>
      <c r="C50" s="630">
        <v>0</v>
      </c>
      <c r="D50" s="612"/>
      <c r="E50" s="54"/>
      <c r="F50" s="54"/>
      <c r="G50" s="54"/>
    </row>
    <row r="51" spans="1:7" s="1" customFormat="1" ht="15.75" thickBot="1" x14ac:dyDescent="0.3">
      <c r="A51" s="109" t="s">
        <v>967</v>
      </c>
      <c r="B51" s="631" t="s">
        <v>968</v>
      </c>
      <c r="C51" s="632">
        <v>13.848520000000001</v>
      </c>
      <c r="D51" s="508"/>
      <c r="E51" s="54"/>
      <c r="F51" s="54"/>
      <c r="G51" s="54"/>
    </row>
    <row r="52" spans="1:7" s="1" customFormat="1" ht="39.75" thickBot="1" x14ac:dyDescent="0.3">
      <c r="A52" s="633" t="s">
        <v>969</v>
      </c>
      <c r="B52" s="634" t="s">
        <v>970</v>
      </c>
      <c r="C52" s="635">
        <v>735.78912000000003</v>
      </c>
      <c r="D52" s="504"/>
      <c r="E52" s="54"/>
      <c r="F52" s="54"/>
      <c r="G52" s="54"/>
    </row>
    <row r="53" spans="1:7" s="1" customFormat="1" ht="15.75" thickBot="1" x14ac:dyDescent="0.3">
      <c r="A53" s="617" t="s">
        <v>971</v>
      </c>
      <c r="B53" s="618" t="s">
        <v>972</v>
      </c>
      <c r="C53" s="619">
        <f>SUM(C54,C114,C186,C198,C204,C216,C228,C232,C244,C261,C271,C283)</f>
        <v>1285.7190429555974</v>
      </c>
      <c r="D53" s="636"/>
      <c r="E53" s="637"/>
      <c r="F53" s="638"/>
      <c r="G53" s="638"/>
    </row>
    <row r="54" spans="1:7" s="1" customFormat="1" x14ac:dyDescent="0.25">
      <c r="A54" s="249" t="s">
        <v>494</v>
      </c>
      <c r="B54" s="280" t="s">
        <v>973</v>
      </c>
      <c r="C54" s="251">
        <f>SUM(C55:C65)</f>
        <v>281.06522396135131</v>
      </c>
      <c r="D54" s="639"/>
      <c r="E54" s="637"/>
      <c r="F54" s="638"/>
      <c r="G54" s="638"/>
    </row>
    <row r="55" spans="1:7" s="1" customFormat="1" x14ac:dyDescent="0.25">
      <c r="A55" s="218" t="s">
        <v>974</v>
      </c>
      <c r="B55" s="96" t="s">
        <v>975</v>
      </c>
      <c r="C55" s="640">
        <f t="shared" ref="C55:C65" si="0">SUM(C67,C79,C91,C103)</f>
        <v>7.0522528000003</v>
      </c>
      <c r="D55" s="504" t="s">
        <v>976</v>
      </c>
      <c r="E55" s="608"/>
      <c r="F55" s="609"/>
      <c r="G55" s="609"/>
    </row>
    <row r="56" spans="1:7" s="1" customFormat="1" x14ac:dyDescent="0.25">
      <c r="A56" s="218" t="s">
        <v>977</v>
      </c>
      <c r="B56" s="96" t="s">
        <v>897</v>
      </c>
      <c r="C56" s="640">
        <f t="shared" si="0"/>
        <v>1.7538966857145855</v>
      </c>
      <c r="D56" s="504" t="s">
        <v>978</v>
      </c>
      <c r="E56" s="608"/>
      <c r="F56" s="609"/>
      <c r="G56" s="609"/>
    </row>
    <row r="57" spans="1:7" s="1" customFormat="1" x14ac:dyDescent="0.25">
      <c r="A57" s="218" t="s">
        <v>979</v>
      </c>
      <c r="B57" s="96" t="s">
        <v>980</v>
      </c>
      <c r="C57" s="640">
        <f t="shared" si="0"/>
        <v>29.06490948571459</v>
      </c>
      <c r="D57" s="504" t="s">
        <v>981</v>
      </c>
      <c r="E57" s="608"/>
      <c r="F57" s="609"/>
      <c r="G57" s="609"/>
    </row>
    <row r="58" spans="1:7" s="1" customFormat="1" x14ac:dyDescent="0.25">
      <c r="A58" s="218" t="s">
        <v>982</v>
      </c>
      <c r="B58" s="96" t="s">
        <v>901</v>
      </c>
      <c r="C58" s="640">
        <f t="shared" si="0"/>
        <v>43.655880200000304</v>
      </c>
      <c r="D58" s="504" t="s">
        <v>983</v>
      </c>
      <c r="E58" s="608"/>
      <c r="F58" s="609"/>
      <c r="G58" s="609"/>
    </row>
    <row r="59" spans="1:7" s="1" customFormat="1" x14ac:dyDescent="0.25">
      <c r="A59" s="218" t="s">
        <v>984</v>
      </c>
      <c r="B59" s="96" t="s">
        <v>903</v>
      </c>
      <c r="C59" s="640">
        <f t="shared" si="0"/>
        <v>85.571536542857444</v>
      </c>
      <c r="D59" s="504" t="s">
        <v>985</v>
      </c>
      <c r="E59" s="608"/>
      <c r="F59" s="609"/>
      <c r="G59" s="609"/>
    </row>
    <row r="60" spans="1:7" s="1" customFormat="1" x14ac:dyDescent="0.25">
      <c r="A60" s="218" t="s">
        <v>986</v>
      </c>
      <c r="B60" s="96" t="s">
        <v>905</v>
      </c>
      <c r="C60" s="640">
        <f t="shared" si="0"/>
        <v>19.586584285714586</v>
      </c>
      <c r="D60" s="504" t="s">
        <v>987</v>
      </c>
      <c r="E60" s="608"/>
      <c r="F60" s="609"/>
      <c r="G60" s="609"/>
    </row>
    <row r="61" spans="1:7" s="1" customFormat="1" x14ac:dyDescent="0.25">
      <c r="A61" s="218" t="s">
        <v>988</v>
      </c>
      <c r="B61" s="96" t="s">
        <v>907</v>
      </c>
      <c r="C61" s="640">
        <f t="shared" si="0"/>
        <v>2.9999999999999998E-13</v>
      </c>
      <c r="D61" s="504" t="s">
        <v>989</v>
      </c>
      <c r="E61" s="608"/>
      <c r="F61" s="609"/>
      <c r="G61" s="609"/>
    </row>
    <row r="62" spans="1:7" s="1" customFormat="1" ht="25.5" x14ac:dyDescent="0.25">
      <c r="A62" s="218" t="s">
        <v>990</v>
      </c>
      <c r="B62" s="96" t="s">
        <v>909</v>
      </c>
      <c r="C62" s="640">
        <f t="shared" si="0"/>
        <v>19.632427750000296</v>
      </c>
      <c r="D62" s="504" t="s">
        <v>991</v>
      </c>
      <c r="E62" s="608"/>
      <c r="F62" s="609"/>
      <c r="G62" s="609"/>
    </row>
    <row r="63" spans="1:7" s="1" customFormat="1" ht="25.5" x14ac:dyDescent="0.25">
      <c r="A63" s="218" t="s">
        <v>992</v>
      </c>
      <c r="B63" s="96" t="s">
        <v>911</v>
      </c>
      <c r="C63" s="640">
        <f t="shared" si="0"/>
        <v>2.9999999999999998E-13</v>
      </c>
      <c r="D63" s="504" t="s">
        <v>993</v>
      </c>
      <c r="E63" s="608"/>
      <c r="F63" s="609"/>
      <c r="G63" s="609"/>
    </row>
    <row r="64" spans="1:7" s="1" customFormat="1" x14ac:dyDescent="0.25">
      <c r="A64" s="218" t="s">
        <v>994</v>
      </c>
      <c r="B64" s="96" t="s">
        <v>995</v>
      </c>
      <c r="C64" s="640">
        <f t="shared" si="0"/>
        <v>72.386881371428871</v>
      </c>
      <c r="D64" s="504" t="s">
        <v>996</v>
      </c>
      <c r="E64" s="608"/>
      <c r="F64" s="609"/>
      <c r="G64" s="609"/>
    </row>
    <row r="65" spans="1:7" s="1" customFormat="1" x14ac:dyDescent="0.25">
      <c r="A65" s="218" t="s">
        <v>997</v>
      </c>
      <c r="B65" s="96" t="s">
        <v>998</v>
      </c>
      <c r="C65" s="640">
        <f t="shared" si="0"/>
        <v>2.3608548399197358</v>
      </c>
      <c r="D65" s="504" t="s">
        <v>999</v>
      </c>
      <c r="E65" s="608"/>
      <c r="F65" s="609"/>
      <c r="G65" s="609"/>
    </row>
    <row r="66" spans="1:7" s="1" customFormat="1" x14ac:dyDescent="0.25">
      <c r="A66" s="218">
        <v>1</v>
      </c>
      <c r="B66" s="610" t="s">
        <v>1000</v>
      </c>
      <c r="C66" s="641">
        <f>SUM(C67:C77)</f>
        <v>203.61592396134799</v>
      </c>
      <c r="D66" s="504"/>
      <c r="E66" s="608"/>
      <c r="F66" s="609"/>
      <c r="G66" s="609"/>
    </row>
    <row r="67" spans="1:7" s="1" customFormat="1" x14ac:dyDescent="0.25">
      <c r="A67" s="65" t="s">
        <v>285</v>
      </c>
      <c r="B67" s="96" t="s">
        <v>944</v>
      </c>
      <c r="C67" s="642">
        <v>2.9051427999999997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1001</v>
      </c>
      <c r="C68" s="642">
        <v>1.7538966857142855</v>
      </c>
      <c r="D68" s="504"/>
      <c r="E68" s="643"/>
      <c r="F68" s="643"/>
      <c r="G68" s="643"/>
    </row>
    <row r="69" spans="1:7" s="1" customFormat="1" x14ac:dyDescent="0.25">
      <c r="A69" s="65" t="s">
        <v>297</v>
      </c>
      <c r="B69" s="96" t="s">
        <v>1002</v>
      </c>
      <c r="C69" s="642">
        <v>22.730559485714291</v>
      </c>
      <c r="D69" s="504"/>
      <c r="E69" s="643"/>
      <c r="F69" s="643"/>
      <c r="G69" s="643"/>
    </row>
    <row r="70" spans="1:7" s="1" customFormat="1" x14ac:dyDescent="0.25">
      <c r="A70" s="65" t="s">
        <v>16</v>
      </c>
      <c r="B70" s="96" t="s">
        <v>1003</v>
      </c>
      <c r="C70" s="642">
        <v>41.390120200000005</v>
      </c>
      <c r="D70" s="504"/>
      <c r="E70" s="643"/>
      <c r="F70" s="643"/>
      <c r="G70" s="643"/>
    </row>
    <row r="71" spans="1:7" s="1" customFormat="1" x14ac:dyDescent="0.25">
      <c r="A71" s="65" t="s">
        <v>18</v>
      </c>
      <c r="B71" s="96" t="s">
        <v>1004</v>
      </c>
      <c r="C71" s="642">
        <v>58.073526542857145</v>
      </c>
      <c r="D71" s="504"/>
      <c r="E71" s="643"/>
      <c r="F71" s="643"/>
      <c r="G71" s="643"/>
    </row>
    <row r="72" spans="1:7" s="1" customFormat="1" x14ac:dyDescent="0.25">
      <c r="A72" s="65" t="s">
        <v>20</v>
      </c>
      <c r="B72" s="96" t="s">
        <v>954</v>
      </c>
      <c r="C72" s="642">
        <v>12.966224285714286</v>
      </c>
      <c r="D72" s="504"/>
      <c r="E72" s="643"/>
      <c r="F72" s="643"/>
      <c r="G72" s="643"/>
    </row>
    <row r="73" spans="1:7" s="1" customFormat="1" x14ac:dyDescent="0.25">
      <c r="A73" s="65" t="s">
        <v>746</v>
      </c>
      <c r="B73" s="96" t="s">
        <v>1005</v>
      </c>
      <c r="C73" s="642">
        <v>0</v>
      </c>
      <c r="D73" s="504"/>
      <c r="E73" s="643"/>
      <c r="F73" s="643"/>
      <c r="G73" s="643"/>
    </row>
    <row r="74" spans="1:7" s="1" customFormat="1" x14ac:dyDescent="0.25">
      <c r="A74" s="65" t="s">
        <v>755</v>
      </c>
      <c r="B74" s="96" t="s">
        <v>956</v>
      </c>
      <c r="C74" s="642">
        <v>16.007607749999998</v>
      </c>
      <c r="D74" s="504"/>
      <c r="E74" s="643"/>
      <c r="F74" s="643"/>
      <c r="G74" s="643"/>
    </row>
    <row r="75" spans="1:7" s="1" customFormat="1" x14ac:dyDescent="0.25">
      <c r="A75" s="65" t="s">
        <v>769</v>
      </c>
      <c r="B75" s="96" t="s">
        <v>1006</v>
      </c>
      <c r="C75" s="642">
        <v>0</v>
      </c>
      <c r="D75" s="504"/>
      <c r="E75" s="643"/>
      <c r="F75" s="643"/>
      <c r="G75" s="643"/>
    </row>
    <row r="76" spans="1:7" s="1" customFormat="1" x14ac:dyDescent="0.25">
      <c r="A76" s="65" t="s">
        <v>771</v>
      </c>
      <c r="B76" s="96" t="s">
        <v>1007</v>
      </c>
      <c r="C76" s="642">
        <v>45.427991371428575</v>
      </c>
      <c r="D76" s="504" t="s">
        <v>1008</v>
      </c>
      <c r="E76" s="643"/>
      <c r="F76" s="643"/>
      <c r="G76" s="643"/>
    </row>
    <row r="77" spans="1:7" s="1" customFormat="1" x14ac:dyDescent="0.25">
      <c r="A77" s="65" t="s">
        <v>823</v>
      </c>
      <c r="B77" s="96" t="s">
        <v>1009</v>
      </c>
      <c r="C77" s="642">
        <v>2.3608548399194382</v>
      </c>
      <c r="D77" s="504" t="s">
        <v>1010</v>
      </c>
      <c r="E77" s="643"/>
      <c r="F77" s="643"/>
      <c r="G77" s="643"/>
    </row>
    <row r="78" spans="1:7" s="1" customFormat="1" x14ac:dyDescent="0.25">
      <c r="A78" s="218">
        <v>2</v>
      </c>
      <c r="B78" s="610" t="s">
        <v>1011</v>
      </c>
      <c r="C78" s="641">
        <f>SUM(C79:C89)</f>
        <v>60.887100000003301</v>
      </c>
      <c r="D78" s="504"/>
      <c r="E78" s="608"/>
      <c r="F78" s="609"/>
      <c r="G78" s="609"/>
    </row>
    <row r="79" spans="1:7" s="1" customFormat="1" x14ac:dyDescent="0.25">
      <c r="A79" s="65" t="s">
        <v>300</v>
      </c>
      <c r="B79" s="96" t="s">
        <v>944</v>
      </c>
      <c r="C79" s="642">
        <v>4.1471100000002998</v>
      </c>
      <c r="D79" s="504"/>
      <c r="E79" s="643"/>
      <c r="F79" s="643"/>
      <c r="G79" s="643"/>
    </row>
    <row r="80" spans="1:7" s="1" customFormat="1" x14ac:dyDescent="0.25">
      <c r="A80" s="65" t="s">
        <v>354</v>
      </c>
      <c r="B80" s="96" t="s">
        <v>1001</v>
      </c>
      <c r="C80" s="642">
        <v>2.9999999999999998E-13</v>
      </c>
      <c r="D80" s="504"/>
      <c r="E80" s="643"/>
      <c r="F80" s="643"/>
      <c r="G80" s="643"/>
    </row>
    <row r="81" spans="1:7" s="1" customFormat="1" x14ac:dyDescent="0.25">
      <c r="A81" s="65" t="s">
        <v>356</v>
      </c>
      <c r="B81" s="96" t="s">
        <v>1002</v>
      </c>
      <c r="C81" s="642">
        <v>6.3343500000002999</v>
      </c>
      <c r="D81" s="504"/>
      <c r="E81" s="643"/>
      <c r="F81" s="643"/>
      <c r="G81" s="643"/>
    </row>
    <row r="82" spans="1:7" s="1" customFormat="1" x14ac:dyDescent="0.25">
      <c r="A82" s="65" t="s">
        <v>358</v>
      </c>
      <c r="B82" s="96" t="s">
        <v>1003</v>
      </c>
      <c r="C82" s="642">
        <v>2.2657600000003004</v>
      </c>
      <c r="D82" s="504"/>
      <c r="E82" s="643"/>
      <c r="F82" s="643"/>
      <c r="G82" s="643"/>
    </row>
    <row r="83" spans="1:7" s="1" customFormat="1" x14ac:dyDescent="0.25">
      <c r="A83" s="65" t="s">
        <v>360</v>
      </c>
      <c r="B83" s="96" t="s">
        <v>1004</v>
      </c>
      <c r="C83" s="642">
        <v>27.498010000000306</v>
      </c>
      <c r="D83" s="504"/>
      <c r="E83" s="643"/>
      <c r="F83" s="643"/>
      <c r="G83" s="643"/>
    </row>
    <row r="84" spans="1:7" s="1" customFormat="1" x14ac:dyDescent="0.25">
      <c r="A84" s="65" t="s">
        <v>835</v>
      </c>
      <c r="B84" s="96" t="s">
        <v>954</v>
      </c>
      <c r="C84" s="642">
        <v>6.6203600000003</v>
      </c>
      <c r="D84" s="504"/>
      <c r="E84" s="643"/>
      <c r="F84" s="643"/>
      <c r="G84" s="643"/>
    </row>
    <row r="85" spans="1:7" s="1" customFormat="1" x14ac:dyDescent="0.25">
      <c r="A85" s="65" t="s">
        <v>836</v>
      </c>
      <c r="B85" s="96" t="s">
        <v>1005</v>
      </c>
      <c r="C85" s="642">
        <v>2.9999999999999998E-13</v>
      </c>
      <c r="D85" s="504"/>
      <c r="E85" s="643"/>
      <c r="F85" s="643"/>
      <c r="G85" s="643"/>
    </row>
    <row r="86" spans="1:7" s="1" customFormat="1" x14ac:dyDescent="0.25">
      <c r="A86" s="65" t="s">
        <v>837</v>
      </c>
      <c r="B86" s="96" t="s">
        <v>956</v>
      </c>
      <c r="C86" s="642">
        <v>3.6248200000002999</v>
      </c>
      <c r="D86" s="504"/>
      <c r="E86" s="643"/>
      <c r="F86" s="643"/>
      <c r="G86" s="643"/>
    </row>
    <row r="87" spans="1:7" s="1" customFormat="1" x14ac:dyDescent="0.25">
      <c r="A87" s="65" t="s">
        <v>838</v>
      </c>
      <c r="B87" s="96" t="s">
        <v>1006</v>
      </c>
      <c r="C87" s="642">
        <v>2.9999999999999998E-13</v>
      </c>
      <c r="D87" s="504"/>
      <c r="E87" s="643"/>
      <c r="F87" s="643"/>
      <c r="G87" s="643"/>
    </row>
    <row r="88" spans="1:7" s="1" customFormat="1" x14ac:dyDescent="0.25">
      <c r="A88" s="65" t="s">
        <v>839</v>
      </c>
      <c r="B88" s="96" t="s">
        <v>1007</v>
      </c>
      <c r="C88" s="642">
        <v>10.396690000000302</v>
      </c>
      <c r="D88" s="504" t="s">
        <v>1012</v>
      </c>
      <c r="E88" s="643"/>
      <c r="F88" s="643"/>
      <c r="G88" s="643"/>
    </row>
    <row r="89" spans="1:7" s="1" customFormat="1" x14ac:dyDescent="0.25">
      <c r="A89" s="65" t="s">
        <v>840</v>
      </c>
      <c r="B89" s="96" t="s">
        <v>1009</v>
      </c>
      <c r="C89" s="642">
        <v>2.9766728979431057E-13</v>
      </c>
      <c r="D89" s="504" t="s">
        <v>1013</v>
      </c>
      <c r="E89" s="643"/>
      <c r="F89" s="643"/>
      <c r="G89" s="643"/>
    </row>
    <row r="90" spans="1:7" s="1" customFormat="1" x14ac:dyDescent="0.25">
      <c r="A90" s="218">
        <v>3</v>
      </c>
      <c r="B90" s="610" t="s">
        <v>1014</v>
      </c>
      <c r="C90" s="641">
        <f>SUM(C91:C101)</f>
        <v>16.562199999999997</v>
      </c>
      <c r="D90" s="504"/>
      <c r="E90" s="608"/>
      <c r="F90" s="609"/>
      <c r="G90" s="609"/>
    </row>
    <row r="91" spans="1:7" s="1" customFormat="1" x14ac:dyDescent="0.25">
      <c r="A91" s="65" t="s">
        <v>165</v>
      </c>
      <c r="B91" s="96" t="s">
        <v>944</v>
      </c>
      <c r="C91" s="642">
        <v>0</v>
      </c>
      <c r="D91" s="504"/>
      <c r="E91" s="643"/>
      <c r="F91" s="643"/>
      <c r="G91" s="643"/>
    </row>
    <row r="92" spans="1:7" s="1" customFormat="1" x14ac:dyDescent="0.25">
      <c r="A92" s="65" t="s">
        <v>329</v>
      </c>
      <c r="B92" s="96" t="s">
        <v>1001</v>
      </c>
      <c r="C92" s="642">
        <v>0</v>
      </c>
      <c r="D92" s="504"/>
      <c r="E92" s="643"/>
      <c r="F92" s="643"/>
      <c r="G92" s="643"/>
    </row>
    <row r="93" spans="1:7" s="1" customFormat="1" x14ac:dyDescent="0.25">
      <c r="A93" s="65" t="s">
        <v>331</v>
      </c>
      <c r="B93" s="96" t="s">
        <v>1002</v>
      </c>
      <c r="C93" s="642">
        <v>0</v>
      </c>
      <c r="D93" s="504"/>
      <c r="E93" s="643"/>
      <c r="F93" s="643"/>
      <c r="G93" s="643"/>
    </row>
    <row r="94" spans="1:7" s="1" customFormat="1" x14ac:dyDescent="0.25">
      <c r="A94" s="65" t="s">
        <v>437</v>
      </c>
      <c r="B94" s="96" t="s">
        <v>1003</v>
      </c>
      <c r="C94" s="642">
        <v>0</v>
      </c>
      <c r="D94" s="504"/>
      <c r="E94" s="643"/>
      <c r="F94" s="643"/>
      <c r="G94" s="643"/>
    </row>
    <row r="95" spans="1:7" s="1" customFormat="1" x14ac:dyDescent="0.25">
      <c r="A95" s="65" t="s">
        <v>1015</v>
      </c>
      <c r="B95" s="96" t="s">
        <v>1004</v>
      </c>
      <c r="C95" s="642">
        <v>0</v>
      </c>
      <c r="D95" s="504"/>
      <c r="E95" s="643"/>
      <c r="F95" s="643"/>
      <c r="G95" s="643"/>
    </row>
    <row r="96" spans="1:7" s="1" customFormat="1" x14ac:dyDescent="0.25">
      <c r="A96" s="65" t="s">
        <v>1016</v>
      </c>
      <c r="B96" s="96" t="s">
        <v>954</v>
      </c>
      <c r="C96" s="642">
        <v>0</v>
      </c>
      <c r="D96" s="504"/>
      <c r="E96" s="643"/>
      <c r="F96" s="643"/>
      <c r="G96" s="643"/>
    </row>
    <row r="97" spans="1:7" s="1" customFormat="1" x14ac:dyDescent="0.25">
      <c r="A97" s="65" t="s">
        <v>1017</v>
      </c>
      <c r="B97" s="96" t="s">
        <v>1005</v>
      </c>
      <c r="C97" s="642">
        <v>0</v>
      </c>
      <c r="D97" s="504"/>
      <c r="E97" s="643"/>
      <c r="F97" s="643"/>
      <c r="G97" s="643"/>
    </row>
    <row r="98" spans="1:7" s="1" customFormat="1" x14ac:dyDescent="0.25">
      <c r="A98" s="65" t="s">
        <v>1018</v>
      </c>
      <c r="B98" s="96" t="s">
        <v>956</v>
      </c>
      <c r="C98" s="642">
        <v>0</v>
      </c>
      <c r="D98" s="504"/>
      <c r="E98" s="643"/>
      <c r="F98" s="643"/>
      <c r="G98" s="643"/>
    </row>
    <row r="99" spans="1:7" s="1" customFormat="1" x14ac:dyDescent="0.25">
      <c r="A99" s="65" t="s">
        <v>1019</v>
      </c>
      <c r="B99" s="96" t="s">
        <v>1006</v>
      </c>
      <c r="C99" s="642">
        <v>0</v>
      </c>
      <c r="D99" s="504"/>
      <c r="E99" s="643"/>
      <c r="F99" s="643"/>
      <c r="G99" s="643"/>
    </row>
    <row r="100" spans="1:7" s="1" customFormat="1" x14ac:dyDescent="0.25">
      <c r="A100" s="65" t="s">
        <v>1020</v>
      </c>
      <c r="B100" s="96" t="s">
        <v>1007</v>
      </c>
      <c r="C100" s="642">
        <v>16.562199999999997</v>
      </c>
      <c r="D100" s="504" t="s">
        <v>1021</v>
      </c>
      <c r="E100" s="643"/>
      <c r="F100" s="643"/>
      <c r="G100" s="643"/>
    </row>
    <row r="101" spans="1:7" s="1" customFormat="1" x14ac:dyDescent="0.25">
      <c r="A101" s="65" t="s">
        <v>1022</v>
      </c>
      <c r="B101" s="96" t="s">
        <v>1009</v>
      </c>
      <c r="C101" s="642">
        <v>0</v>
      </c>
      <c r="D101" s="504" t="s">
        <v>1023</v>
      </c>
      <c r="E101" s="643"/>
      <c r="F101" s="643"/>
      <c r="G101" s="643"/>
    </row>
    <row r="102" spans="1:7" s="1" customFormat="1" x14ac:dyDescent="0.25">
      <c r="A102" s="218">
        <v>4</v>
      </c>
      <c r="B102" s="610" t="s">
        <v>1024</v>
      </c>
      <c r="C102" s="641">
        <f>SUM(C103:C113)</f>
        <v>0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944</v>
      </c>
      <c r="C103" s="642">
        <v>0</v>
      </c>
      <c r="D103" s="504"/>
      <c r="E103" s="643"/>
      <c r="F103" s="643"/>
      <c r="G103" s="643"/>
    </row>
    <row r="104" spans="1:7" s="1" customFormat="1" x14ac:dyDescent="0.25">
      <c r="A104" s="65" t="s">
        <v>178</v>
      </c>
      <c r="B104" s="96" t="s">
        <v>1001</v>
      </c>
      <c r="C104" s="642">
        <v>0</v>
      </c>
      <c r="D104" s="504"/>
      <c r="E104" s="643"/>
      <c r="F104" s="643"/>
      <c r="G104" s="643"/>
    </row>
    <row r="105" spans="1:7" s="1" customFormat="1" x14ac:dyDescent="0.25">
      <c r="A105" s="65" t="s">
        <v>182</v>
      </c>
      <c r="B105" s="96" t="s">
        <v>1002</v>
      </c>
      <c r="C105" s="642">
        <v>0</v>
      </c>
      <c r="D105" s="504"/>
      <c r="E105" s="643"/>
      <c r="F105" s="643"/>
      <c r="G105" s="643"/>
    </row>
    <row r="106" spans="1:7" s="1" customFormat="1" x14ac:dyDescent="0.25">
      <c r="A106" s="65" t="s">
        <v>402</v>
      </c>
      <c r="B106" s="96" t="s">
        <v>1003</v>
      </c>
      <c r="C106" s="642">
        <v>0</v>
      </c>
      <c r="D106" s="504"/>
      <c r="E106" s="643"/>
      <c r="F106" s="643"/>
      <c r="G106" s="643"/>
    </row>
    <row r="107" spans="1:7" s="1" customFormat="1" x14ac:dyDescent="0.25">
      <c r="A107" s="65" t="s">
        <v>404</v>
      </c>
      <c r="B107" s="96" t="s">
        <v>1004</v>
      </c>
      <c r="C107" s="642">
        <v>0</v>
      </c>
      <c r="D107" s="504"/>
      <c r="E107" s="643"/>
      <c r="F107" s="643"/>
      <c r="G107" s="643"/>
    </row>
    <row r="108" spans="1:7" s="1" customFormat="1" x14ac:dyDescent="0.25">
      <c r="A108" s="65" t="s">
        <v>1025</v>
      </c>
      <c r="B108" s="96" t="s">
        <v>954</v>
      </c>
      <c r="C108" s="642">
        <v>0</v>
      </c>
      <c r="D108" s="504"/>
      <c r="E108" s="643"/>
      <c r="F108" s="643"/>
      <c r="G108" s="643"/>
    </row>
    <row r="109" spans="1:7" s="1" customFormat="1" x14ac:dyDescent="0.25">
      <c r="A109" s="65" t="s">
        <v>1026</v>
      </c>
      <c r="B109" s="96" t="s">
        <v>1005</v>
      </c>
      <c r="C109" s="642">
        <v>0</v>
      </c>
      <c r="D109" s="504"/>
      <c r="E109" s="643"/>
      <c r="F109" s="643"/>
      <c r="G109" s="643"/>
    </row>
    <row r="110" spans="1:7" s="1" customFormat="1" x14ac:dyDescent="0.25">
      <c r="A110" s="65" t="s">
        <v>1027</v>
      </c>
      <c r="B110" s="96" t="s">
        <v>956</v>
      </c>
      <c r="C110" s="642">
        <v>0</v>
      </c>
      <c r="D110" s="504"/>
      <c r="E110" s="643"/>
      <c r="F110" s="643"/>
      <c r="G110" s="643"/>
    </row>
    <row r="111" spans="1:7" s="1" customFormat="1" x14ac:dyDescent="0.25">
      <c r="A111" s="82" t="s">
        <v>1028</v>
      </c>
      <c r="B111" s="96" t="s">
        <v>1006</v>
      </c>
      <c r="C111" s="642">
        <v>0</v>
      </c>
      <c r="D111" s="504"/>
      <c r="E111" s="643"/>
      <c r="F111" s="643"/>
      <c r="G111" s="643"/>
    </row>
    <row r="112" spans="1:7" s="1" customFormat="1" x14ac:dyDescent="0.25">
      <c r="A112" s="65" t="s">
        <v>1029</v>
      </c>
      <c r="B112" s="96" t="s">
        <v>1007</v>
      </c>
      <c r="C112" s="642">
        <v>0</v>
      </c>
      <c r="D112" s="504" t="s">
        <v>1030</v>
      </c>
      <c r="E112" s="643"/>
      <c r="F112" s="643"/>
      <c r="G112" s="643"/>
    </row>
    <row r="113" spans="1:7" s="1" customFormat="1" ht="15.75" thickBot="1" x14ac:dyDescent="0.3">
      <c r="A113" s="109" t="s">
        <v>1031</v>
      </c>
      <c r="B113" s="96" t="s">
        <v>1009</v>
      </c>
      <c r="C113" s="644">
        <v>0</v>
      </c>
      <c r="D113" s="508" t="s">
        <v>1032</v>
      </c>
      <c r="E113" s="643"/>
      <c r="F113" s="643"/>
      <c r="G113" s="643"/>
    </row>
    <row r="114" spans="1:7" s="1" customFormat="1" x14ac:dyDescent="0.25">
      <c r="A114" s="249" t="s">
        <v>496</v>
      </c>
      <c r="B114" s="280" t="s">
        <v>1033</v>
      </c>
      <c r="C114" s="251">
        <f>SUM(C115:C125)</f>
        <v>701.5802289118875</v>
      </c>
      <c r="D114" s="623"/>
      <c r="E114" s="608"/>
      <c r="F114" s="609"/>
      <c r="G114" s="609"/>
    </row>
    <row r="115" spans="1:7" s="1" customFormat="1" x14ac:dyDescent="0.25">
      <c r="A115" s="218" t="s">
        <v>1034</v>
      </c>
      <c r="B115" s="96" t="s">
        <v>895</v>
      </c>
      <c r="C115" s="640">
        <f t="shared" ref="C115:C125" si="1">SUM(C127,C139,C151,C163,C175)</f>
        <v>71.228510000000014</v>
      </c>
      <c r="D115" s="504" t="s">
        <v>1035</v>
      </c>
      <c r="E115" s="608"/>
      <c r="F115" s="609"/>
      <c r="G115" s="609"/>
    </row>
    <row r="116" spans="1:7" s="1" customFormat="1" x14ac:dyDescent="0.25">
      <c r="A116" s="218" t="s">
        <v>1036</v>
      </c>
      <c r="B116" s="96" t="s">
        <v>897</v>
      </c>
      <c r="C116" s="640">
        <f t="shared" si="1"/>
        <v>13.364250000000002</v>
      </c>
      <c r="D116" s="504" t="s">
        <v>1037</v>
      </c>
      <c r="E116" s="608"/>
      <c r="F116" s="609"/>
      <c r="G116" s="609"/>
    </row>
    <row r="117" spans="1:7" s="1" customFormat="1" x14ac:dyDescent="0.25">
      <c r="A117" s="218" t="s">
        <v>1038</v>
      </c>
      <c r="B117" s="96" t="s">
        <v>980</v>
      </c>
      <c r="C117" s="640">
        <f t="shared" si="1"/>
        <v>159.68101000000001</v>
      </c>
      <c r="D117" s="504" t="s">
        <v>1039</v>
      </c>
      <c r="E117" s="608"/>
      <c r="F117" s="609"/>
      <c r="G117" s="609"/>
    </row>
    <row r="118" spans="1:7" s="1" customFormat="1" x14ac:dyDescent="0.25">
      <c r="A118" s="218" t="s">
        <v>1040</v>
      </c>
      <c r="B118" s="96" t="s">
        <v>901</v>
      </c>
      <c r="C118" s="640">
        <f t="shared" si="1"/>
        <v>23.457259999999998</v>
      </c>
      <c r="D118" s="504" t="s">
        <v>1041</v>
      </c>
      <c r="E118" s="608"/>
      <c r="F118" s="609"/>
      <c r="G118" s="609"/>
    </row>
    <row r="119" spans="1:7" s="1" customFormat="1" x14ac:dyDescent="0.25">
      <c r="A119" s="218" t="s">
        <v>1042</v>
      </c>
      <c r="B119" s="96" t="s">
        <v>903</v>
      </c>
      <c r="C119" s="640">
        <f t="shared" si="1"/>
        <v>200.02418</v>
      </c>
      <c r="D119" s="504" t="s">
        <v>1043</v>
      </c>
      <c r="E119" s="608"/>
      <c r="F119" s="609"/>
      <c r="G119" s="609"/>
    </row>
    <row r="120" spans="1:7" s="1" customFormat="1" x14ac:dyDescent="0.25">
      <c r="A120" s="218" t="s">
        <v>1044</v>
      </c>
      <c r="B120" s="96" t="s">
        <v>905</v>
      </c>
      <c r="C120" s="640">
        <f t="shared" si="1"/>
        <v>10.007000000000001</v>
      </c>
      <c r="D120" s="504" t="s">
        <v>1045</v>
      </c>
      <c r="E120" s="608"/>
      <c r="F120" s="609"/>
      <c r="G120" s="609"/>
    </row>
    <row r="121" spans="1:7" s="1" customFormat="1" x14ac:dyDescent="0.25">
      <c r="A121" s="218" t="s">
        <v>1046</v>
      </c>
      <c r="B121" s="96" t="s">
        <v>907</v>
      </c>
      <c r="C121" s="640">
        <f t="shared" si="1"/>
        <v>0</v>
      </c>
      <c r="D121" s="504" t="s">
        <v>1047</v>
      </c>
      <c r="E121" s="608"/>
      <c r="F121" s="609"/>
      <c r="G121" s="609"/>
    </row>
    <row r="122" spans="1:7" s="1" customFormat="1" ht="25.5" x14ac:dyDescent="0.25">
      <c r="A122" s="218" t="s">
        <v>1048</v>
      </c>
      <c r="B122" s="96" t="s">
        <v>909</v>
      </c>
      <c r="C122" s="640">
        <f t="shared" si="1"/>
        <v>108.03434000000001</v>
      </c>
      <c r="D122" s="504" t="s">
        <v>1049</v>
      </c>
      <c r="E122" s="608"/>
      <c r="F122" s="609"/>
      <c r="G122" s="609"/>
    </row>
    <row r="123" spans="1:7" s="1" customFormat="1" ht="25.5" x14ac:dyDescent="0.25">
      <c r="A123" s="218" t="s">
        <v>1050</v>
      </c>
      <c r="B123" s="96" t="s">
        <v>911</v>
      </c>
      <c r="C123" s="640">
        <f t="shared" si="1"/>
        <v>0</v>
      </c>
      <c r="D123" s="504" t="s">
        <v>1051</v>
      </c>
      <c r="E123" s="608"/>
      <c r="F123" s="609"/>
      <c r="G123" s="609"/>
    </row>
    <row r="124" spans="1:7" s="1" customFormat="1" x14ac:dyDescent="0.25">
      <c r="A124" s="218" t="s">
        <v>1052</v>
      </c>
      <c r="B124" s="96" t="s">
        <v>995</v>
      </c>
      <c r="C124" s="640">
        <f t="shared" si="1"/>
        <v>23.987710000000007</v>
      </c>
      <c r="D124" s="504" t="s">
        <v>1053</v>
      </c>
      <c r="E124" s="608"/>
      <c r="F124" s="609"/>
      <c r="G124" s="609"/>
    </row>
    <row r="125" spans="1:7" s="1" customFormat="1" x14ac:dyDescent="0.25">
      <c r="A125" s="218" t="s">
        <v>1054</v>
      </c>
      <c r="B125" s="96" t="s">
        <v>998</v>
      </c>
      <c r="C125" s="640">
        <f t="shared" si="1"/>
        <v>91.795968911887499</v>
      </c>
      <c r="D125" s="504" t="s">
        <v>1055</v>
      </c>
      <c r="E125" s="608"/>
      <c r="F125" s="609"/>
      <c r="G125" s="609"/>
    </row>
    <row r="126" spans="1:7" s="1" customFormat="1" x14ac:dyDescent="0.25">
      <c r="A126" s="218">
        <v>1</v>
      </c>
      <c r="B126" s="610" t="s">
        <v>1056</v>
      </c>
      <c r="C126" s="219">
        <f>SUM(C127:C137)</f>
        <v>526.59681497966278</v>
      </c>
      <c r="D126" s="504"/>
      <c r="E126" s="608"/>
      <c r="F126" s="609"/>
      <c r="G126" s="609"/>
    </row>
    <row r="127" spans="1:7" s="1" customFormat="1" x14ac:dyDescent="0.25">
      <c r="A127" s="65" t="s">
        <v>285</v>
      </c>
      <c r="B127" s="96" t="s">
        <v>944</v>
      </c>
      <c r="C127" s="645">
        <v>53.932260000000007</v>
      </c>
      <c r="D127" s="504"/>
      <c r="E127" s="643"/>
      <c r="F127" s="643"/>
      <c r="G127" s="643"/>
    </row>
    <row r="128" spans="1:7" s="1" customFormat="1" x14ac:dyDescent="0.25">
      <c r="A128" s="65" t="s">
        <v>295</v>
      </c>
      <c r="B128" s="96" t="s">
        <v>1001</v>
      </c>
      <c r="C128" s="645">
        <v>10.197280000000001</v>
      </c>
      <c r="D128" s="504"/>
      <c r="E128" s="643"/>
      <c r="F128" s="643"/>
      <c r="G128" s="643"/>
    </row>
    <row r="129" spans="1:7" s="1" customFormat="1" x14ac:dyDescent="0.25">
      <c r="A129" s="65" t="s">
        <v>297</v>
      </c>
      <c r="B129" s="96" t="s">
        <v>1002</v>
      </c>
      <c r="C129" s="645">
        <v>120.33602000000002</v>
      </c>
      <c r="D129" s="504"/>
      <c r="E129" s="643"/>
      <c r="F129" s="643"/>
      <c r="G129" s="643"/>
    </row>
    <row r="130" spans="1:7" s="1" customFormat="1" x14ac:dyDescent="0.25">
      <c r="A130" s="65" t="s">
        <v>16</v>
      </c>
      <c r="B130" s="96" t="s">
        <v>1003</v>
      </c>
      <c r="C130" s="645">
        <v>17.875169999999997</v>
      </c>
      <c r="D130" s="504"/>
      <c r="E130" s="643"/>
      <c r="F130" s="643"/>
      <c r="G130" s="643"/>
    </row>
    <row r="131" spans="1:7" s="1" customFormat="1" x14ac:dyDescent="0.25">
      <c r="A131" s="65" t="s">
        <v>18</v>
      </c>
      <c r="B131" s="96" t="s">
        <v>1004</v>
      </c>
      <c r="C131" s="645">
        <v>149.35069999999999</v>
      </c>
      <c r="D131" s="504"/>
      <c r="E131" s="643"/>
      <c r="F131" s="643"/>
      <c r="G131" s="643"/>
    </row>
    <row r="132" spans="1:7" s="1" customFormat="1" x14ac:dyDescent="0.25">
      <c r="A132" s="65" t="s">
        <v>20</v>
      </c>
      <c r="B132" s="96" t="s">
        <v>954</v>
      </c>
      <c r="C132" s="645">
        <v>7.6284600000000005</v>
      </c>
      <c r="D132" s="504"/>
      <c r="E132" s="643"/>
      <c r="F132" s="643"/>
      <c r="G132" s="643"/>
    </row>
    <row r="133" spans="1:7" s="1" customFormat="1" x14ac:dyDescent="0.25">
      <c r="A133" s="65" t="s">
        <v>746</v>
      </c>
      <c r="B133" s="96" t="s">
        <v>1005</v>
      </c>
      <c r="C133" s="645">
        <v>0</v>
      </c>
      <c r="D133" s="504"/>
      <c r="E133" s="643"/>
      <c r="F133" s="643"/>
      <c r="G133" s="643"/>
    </row>
    <row r="134" spans="1:7" s="1" customFormat="1" x14ac:dyDescent="0.25">
      <c r="A134" s="65" t="s">
        <v>755</v>
      </c>
      <c r="B134" s="96" t="s">
        <v>956</v>
      </c>
      <c r="C134" s="645">
        <v>82.503370000000018</v>
      </c>
      <c r="D134" s="504"/>
      <c r="E134" s="643"/>
      <c r="F134" s="643"/>
      <c r="G134" s="643"/>
    </row>
    <row r="135" spans="1:7" s="1" customFormat="1" x14ac:dyDescent="0.25">
      <c r="A135" s="65" t="s">
        <v>769</v>
      </c>
      <c r="B135" s="96" t="s">
        <v>1006</v>
      </c>
      <c r="C135" s="645">
        <v>0</v>
      </c>
      <c r="D135" s="504"/>
      <c r="E135" s="643"/>
      <c r="F135" s="643"/>
      <c r="G135" s="643"/>
    </row>
    <row r="136" spans="1:7" s="1" customFormat="1" x14ac:dyDescent="0.25">
      <c r="A136" s="65" t="s">
        <v>771</v>
      </c>
      <c r="B136" s="96" t="s">
        <v>1007</v>
      </c>
      <c r="C136" s="645">
        <v>18.324760000000005</v>
      </c>
      <c r="D136" s="504" t="s">
        <v>1057</v>
      </c>
      <c r="E136" s="643"/>
      <c r="F136" s="643"/>
      <c r="G136" s="643"/>
    </row>
    <row r="137" spans="1:7" s="1" customFormat="1" x14ac:dyDescent="0.25">
      <c r="A137" s="65" t="s">
        <v>823</v>
      </c>
      <c r="B137" s="96" t="s">
        <v>1009</v>
      </c>
      <c r="C137" s="645">
        <v>66.448794979662736</v>
      </c>
      <c r="D137" s="504" t="s">
        <v>1058</v>
      </c>
      <c r="E137" s="643"/>
      <c r="F137" s="643"/>
      <c r="G137" s="643"/>
    </row>
    <row r="138" spans="1:7" s="1" customFormat="1" x14ac:dyDescent="0.25">
      <c r="A138" s="218">
        <v>2</v>
      </c>
      <c r="B138" s="610" t="s">
        <v>1059</v>
      </c>
      <c r="C138" s="219">
        <f>SUM(C139:C149)</f>
        <v>163.35049746162568</v>
      </c>
      <c r="D138" s="504"/>
      <c r="E138" s="608"/>
      <c r="F138" s="609"/>
      <c r="G138" s="609"/>
    </row>
    <row r="139" spans="1:7" s="1" customFormat="1" x14ac:dyDescent="0.25">
      <c r="A139" s="65" t="s">
        <v>300</v>
      </c>
      <c r="B139" s="96" t="s">
        <v>944</v>
      </c>
      <c r="C139" s="645">
        <v>16.778009999999998</v>
      </c>
      <c r="D139" s="504"/>
      <c r="E139" s="643"/>
      <c r="F139" s="643"/>
      <c r="G139" s="643"/>
    </row>
    <row r="140" spans="1:7" s="1" customFormat="1" x14ac:dyDescent="0.25">
      <c r="A140" s="65" t="s">
        <v>354</v>
      </c>
      <c r="B140" s="96" t="s">
        <v>1001</v>
      </c>
      <c r="C140" s="645">
        <v>3.1669700000000001</v>
      </c>
      <c r="D140" s="504"/>
      <c r="E140" s="643"/>
      <c r="F140" s="643"/>
      <c r="G140" s="643"/>
    </row>
    <row r="141" spans="1:7" s="1" customFormat="1" x14ac:dyDescent="0.25">
      <c r="A141" s="65" t="s">
        <v>356</v>
      </c>
      <c r="B141" s="96" t="s">
        <v>1002</v>
      </c>
      <c r="C141" s="645">
        <v>37.311</v>
      </c>
      <c r="D141" s="504"/>
      <c r="E141" s="643"/>
      <c r="F141" s="643"/>
      <c r="G141" s="643"/>
    </row>
    <row r="142" spans="1:7" s="1" customFormat="1" x14ac:dyDescent="0.25">
      <c r="A142" s="65" t="s">
        <v>358</v>
      </c>
      <c r="B142" s="96" t="s">
        <v>1003</v>
      </c>
      <c r="C142" s="645">
        <v>5.58209</v>
      </c>
      <c r="D142" s="504"/>
      <c r="E142" s="643"/>
      <c r="F142" s="643"/>
      <c r="G142" s="643"/>
    </row>
    <row r="143" spans="1:7" s="1" customFormat="1" x14ac:dyDescent="0.25">
      <c r="A143" s="65" t="s">
        <v>360</v>
      </c>
      <c r="B143" s="96" t="s">
        <v>1004</v>
      </c>
      <c r="C143" s="645">
        <v>46.305790000000002</v>
      </c>
      <c r="D143" s="504"/>
      <c r="E143" s="643"/>
      <c r="F143" s="643"/>
      <c r="G143" s="643"/>
    </row>
    <row r="144" spans="1:7" s="1" customFormat="1" x14ac:dyDescent="0.25">
      <c r="A144" s="65" t="s">
        <v>835</v>
      </c>
      <c r="B144" s="96" t="s">
        <v>954</v>
      </c>
      <c r="C144" s="645">
        <v>2.3785400000000001</v>
      </c>
      <c r="D144" s="504"/>
      <c r="E144" s="643"/>
      <c r="F144" s="643"/>
      <c r="G144" s="643"/>
    </row>
    <row r="145" spans="1:7" s="1" customFormat="1" x14ac:dyDescent="0.25">
      <c r="A145" s="65" t="s">
        <v>836</v>
      </c>
      <c r="B145" s="96" t="s">
        <v>1005</v>
      </c>
      <c r="C145" s="645">
        <v>0</v>
      </c>
      <c r="D145" s="504"/>
      <c r="E145" s="643"/>
      <c r="F145" s="643"/>
      <c r="G145" s="643"/>
    </row>
    <row r="146" spans="1:7" s="1" customFormat="1" x14ac:dyDescent="0.25">
      <c r="A146" s="65" t="s">
        <v>837</v>
      </c>
      <c r="B146" s="96" t="s">
        <v>956</v>
      </c>
      <c r="C146" s="645">
        <v>25.53097</v>
      </c>
      <c r="D146" s="504"/>
      <c r="E146" s="643"/>
      <c r="F146" s="643"/>
      <c r="G146" s="643"/>
    </row>
    <row r="147" spans="1:7" s="1" customFormat="1" x14ac:dyDescent="0.25">
      <c r="A147" s="65" t="s">
        <v>838</v>
      </c>
      <c r="B147" s="96" t="s">
        <v>1006</v>
      </c>
      <c r="C147" s="645">
        <v>0</v>
      </c>
      <c r="D147" s="504"/>
      <c r="E147" s="643"/>
      <c r="F147" s="643"/>
      <c r="G147" s="643"/>
    </row>
    <row r="148" spans="1:7" s="1" customFormat="1" x14ac:dyDescent="0.25">
      <c r="A148" s="65" t="s">
        <v>839</v>
      </c>
      <c r="B148" s="96" t="s">
        <v>1007</v>
      </c>
      <c r="C148" s="645">
        <v>5.6629500000000004</v>
      </c>
      <c r="D148" s="504" t="s">
        <v>1060</v>
      </c>
      <c r="E148" s="643"/>
      <c r="F148" s="643"/>
      <c r="G148" s="643"/>
    </row>
    <row r="149" spans="1:7" s="1" customFormat="1" x14ac:dyDescent="0.25">
      <c r="A149" s="65" t="s">
        <v>840</v>
      </c>
      <c r="B149" s="96" t="s">
        <v>1009</v>
      </c>
      <c r="C149" s="645">
        <v>20.63417746162569</v>
      </c>
      <c r="D149" s="504" t="s">
        <v>1061</v>
      </c>
      <c r="E149" s="643"/>
      <c r="F149" s="643"/>
      <c r="G149" s="643"/>
    </row>
    <row r="150" spans="1:7" s="1" customFormat="1" x14ac:dyDescent="0.25">
      <c r="A150" s="218">
        <v>3</v>
      </c>
      <c r="B150" s="610" t="s">
        <v>1062</v>
      </c>
      <c r="C150" s="219">
        <f>SUM(C151:C161)</f>
        <v>0</v>
      </c>
      <c r="D150" s="504"/>
      <c r="E150" s="643"/>
      <c r="F150" s="643"/>
      <c r="G150" s="643"/>
    </row>
    <row r="151" spans="1:7" s="1" customFormat="1" x14ac:dyDescent="0.25">
      <c r="A151" s="65" t="s">
        <v>165</v>
      </c>
      <c r="B151" s="96" t="s">
        <v>944</v>
      </c>
      <c r="C151" s="645">
        <v>0</v>
      </c>
      <c r="D151" s="504"/>
      <c r="E151" s="643"/>
      <c r="F151" s="643"/>
      <c r="G151" s="643"/>
    </row>
    <row r="152" spans="1:7" s="1" customFormat="1" x14ac:dyDescent="0.25">
      <c r="A152" s="65" t="s">
        <v>329</v>
      </c>
      <c r="B152" s="96" t="s">
        <v>1001</v>
      </c>
      <c r="C152" s="645">
        <v>0</v>
      </c>
      <c r="D152" s="504"/>
      <c r="E152" s="643"/>
      <c r="F152" s="643"/>
      <c r="G152" s="643"/>
    </row>
    <row r="153" spans="1:7" s="1" customFormat="1" x14ac:dyDescent="0.25">
      <c r="A153" s="65" t="s">
        <v>331</v>
      </c>
      <c r="B153" s="96" t="s">
        <v>1002</v>
      </c>
      <c r="C153" s="645">
        <v>0</v>
      </c>
      <c r="D153" s="504"/>
      <c r="E153" s="643"/>
      <c r="F153" s="643"/>
      <c r="G153" s="643"/>
    </row>
    <row r="154" spans="1:7" s="1" customFormat="1" x14ac:dyDescent="0.25">
      <c r="A154" s="65" t="s">
        <v>437</v>
      </c>
      <c r="B154" s="96" t="s">
        <v>1003</v>
      </c>
      <c r="C154" s="645">
        <v>0</v>
      </c>
      <c r="D154" s="504"/>
      <c r="E154" s="643"/>
      <c r="F154" s="643"/>
      <c r="G154" s="643"/>
    </row>
    <row r="155" spans="1:7" s="1" customFormat="1" x14ac:dyDescent="0.25">
      <c r="A155" s="65" t="s">
        <v>1015</v>
      </c>
      <c r="B155" s="96" t="s">
        <v>1004</v>
      </c>
      <c r="C155" s="645">
        <v>0</v>
      </c>
      <c r="D155" s="504"/>
      <c r="E155" s="643"/>
      <c r="F155" s="643"/>
      <c r="G155" s="643"/>
    </row>
    <row r="156" spans="1:7" s="1" customFormat="1" x14ac:dyDescent="0.25">
      <c r="A156" s="65" t="s">
        <v>1016</v>
      </c>
      <c r="B156" s="96" t="s">
        <v>954</v>
      </c>
      <c r="C156" s="645">
        <v>0</v>
      </c>
      <c r="D156" s="504"/>
      <c r="E156" s="643"/>
      <c r="F156" s="643"/>
      <c r="G156" s="643"/>
    </row>
    <row r="157" spans="1:7" s="1" customFormat="1" x14ac:dyDescent="0.25">
      <c r="A157" s="65" t="s">
        <v>1017</v>
      </c>
      <c r="B157" s="96" t="s">
        <v>1005</v>
      </c>
      <c r="C157" s="645">
        <v>0</v>
      </c>
      <c r="D157" s="504"/>
      <c r="E157" s="643"/>
      <c r="F157" s="643"/>
      <c r="G157" s="643"/>
    </row>
    <row r="158" spans="1:7" s="1" customFormat="1" ht="27.75" customHeight="1" x14ac:dyDescent="0.25">
      <c r="A158" s="65" t="s">
        <v>1018</v>
      </c>
      <c r="B158" s="96" t="s">
        <v>956</v>
      </c>
      <c r="C158" s="645">
        <v>0</v>
      </c>
      <c r="D158" s="504"/>
      <c r="E158" s="643"/>
      <c r="F158" s="643"/>
      <c r="G158" s="643"/>
    </row>
    <row r="159" spans="1:7" s="1" customFormat="1" x14ac:dyDescent="0.25">
      <c r="A159" s="65" t="s">
        <v>1019</v>
      </c>
      <c r="B159" s="96" t="s">
        <v>1006</v>
      </c>
      <c r="C159" s="645">
        <v>0</v>
      </c>
      <c r="D159" s="504"/>
      <c r="E159" s="643"/>
      <c r="F159" s="643"/>
      <c r="G159" s="643"/>
    </row>
    <row r="160" spans="1:7" s="1" customFormat="1" x14ac:dyDescent="0.25">
      <c r="A160" s="65" t="s">
        <v>1020</v>
      </c>
      <c r="B160" s="96" t="s">
        <v>1007</v>
      </c>
      <c r="C160" s="645">
        <v>0</v>
      </c>
      <c r="D160" s="504" t="s">
        <v>1063</v>
      </c>
      <c r="E160" s="643"/>
      <c r="F160" s="643"/>
      <c r="G160" s="643"/>
    </row>
    <row r="161" spans="1:7" s="1" customFormat="1" x14ac:dyDescent="0.25">
      <c r="A161" s="65" t="s">
        <v>1022</v>
      </c>
      <c r="B161" s="96" t="s">
        <v>1009</v>
      </c>
      <c r="C161" s="645">
        <v>0</v>
      </c>
      <c r="D161" s="504" t="s">
        <v>1064</v>
      </c>
      <c r="E161" s="643"/>
      <c r="F161" s="643"/>
      <c r="G161" s="643"/>
    </row>
    <row r="162" spans="1:7" s="1" customFormat="1" x14ac:dyDescent="0.25">
      <c r="A162" s="218">
        <v>4</v>
      </c>
      <c r="B162" s="610" t="s">
        <v>1065</v>
      </c>
      <c r="C162" s="219">
        <f>SUM(C163:C173)</f>
        <v>4.9358271175166735</v>
      </c>
      <c r="D162" s="504"/>
      <c r="E162" s="608"/>
      <c r="F162" s="609"/>
      <c r="G162" s="609"/>
    </row>
    <row r="163" spans="1:7" s="1" customFormat="1" x14ac:dyDescent="0.25">
      <c r="A163" s="65" t="s">
        <v>171</v>
      </c>
      <c r="B163" s="96" t="s">
        <v>944</v>
      </c>
      <c r="C163" s="645">
        <v>0.51824000000000003</v>
      </c>
      <c r="D163" s="504"/>
      <c r="E163" s="643"/>
      <c r="F163" s="643"/>
      <c r="G163" s="643"/>
    </row>
    <row r="164" spans="1:7" s="1" customFormat="1" x14ac:dyDescent="0.25">
      <c r="A164" s="65" t="s">
        <v>178</v>
      </c>
      <c r="B164" s="96" t="s">
        <v>1001</v>
      </c>
      <c r="C164" s="645">
        <v>0</v>
      </c>
      <c r="D164" s="504"/>
      <c r="E164" s="643"/>
      <c r="F164" s="643"/>
      <c r="G164" s="643"/>
    </row>
    <row r="165" spans="1:7" s="1" customFormat="1" x14ac:dyDescent="0.25">
      <c r="A165" s="65" t="s">
        <v>182</v>
      </c>
      <c r="B165" s="96" t="s">
        <v>1002</v>
      </c>
      <c r="C165" s="645">
        <v>0</v>
      </c>
      <c r="D165" s="504"/>
      <c r="E165" s="643"/>
      <c r="F165" s="643"/>
      <c r="G165" s="643"/>
    </row>
    <row r="166" spans="1:7" s="1" customFormat="1" x14ac:dyDescent="0.25">
      <c r="A166" s="65" t="s">
        <v>402</v>
      </c>
      <c r="B166" s="96" t="s">
        <v>1003</v>
      </c>
      <c r="C166" s="645">
        <v>0</v>
      </c>
      <c r="D166" s="504"/>
      <c r="E166" s="643"/>
      <c r="F166" s="643"/>
      <c r="G166" s="643"/>
    </row>
    <row r="167" spans="1:7" s="1" customFormat="1" x14ac:dyDescent="0.25">
      <c r="A167" s="65" t="s">
        <v>404</v>
      </c>
      <c r="B167" s="96" t="s">
        <v>1004</v>
      </c>
      <c r="C167" s="645">
        <v>1.9326700000000001</v>
      </c>
      <c r="D167" s="504"/>
      <c r="E167" s="643"/>
      <c r="F167" s="643"/>
      <c r="G167" s="643"/>
    </row>
    <row r="168" spans="1:7" s="1" customFormat="1" x14ac:dyDescent="0.25">
      <c r="A168" s="65" t="s">
        <v>1025</v>
      </c>
      <c r="B168" s="96" t="s">
        <v>954</v>
      </c>
      <c r="C168" s="645">
        <v>0</v>
      </c>
      <c r="D168" s="504"/>
      <c r="E168" s="643"/>
      <c r="F168" s="643"/>
      <c r="G168" s="643"/>
    </row>
    <row r="169" spans="1:7" s="1" customFormat="1" x14ac:dyDescent="0.25">
      <c r="A169" s="65" t="s">
        <v>1026</v>
      </c>
      <c r="B169" s="96" t="s">
        <v>1005</v>
      </c>
      <c r="C169" s="645">
        <v>0</v>
      </c>
      <c r="D169" s="504"/>
      <c r="E169" s="643"/>
      <c r="F169" s="643"/>
      <c r="G169" s="643"/>
    </row>
    <row r="170" spans="1:7" s="1" customFormat="1" x14ac:dyDescent="0.25">
      <c r="A170" s="65" t="s">
        <v>1027</v>
      </c>
      <c r="B170" s="96" t="s">
        <v>956</v>
      </c>
      <c r="C170" s="645">
        <v>0</v>
      </c>
      <c r="D170" s="504"/>
      <c r="E170" s="643"/>
      <c r="F170" s="643"/>
      <c r="G170" s="643"/>
    </row>
    <row r="171" spans="1:7" s="1" customFormat="1" x14ac:dyDescent="0.25">
      <c r="A171" s="65" t="s">
        <v>1028</v>
      </c>
      <c r="B171" s="96" t="s">
        <v>1006</v>
      </c>
      <c r="C171" s="645">
        <v>0</v>
      </c>
      <c r="D171" s="504"/>
      <c r="E171" s="643"/>
      <c r="F171" s="643"/>
      <c r="G171" s="643"/>
    </row>
    <row r="172" spans="1:7" s="1" customFormat="1" x14ac:dyDescent="0.25">
      <c r="A172" s="65" t="s">
        <v>1029</v>
      </c>
      <c r="B172" s="96" t="s">
        <v>1007</v>
      </c>
      <c r="C172" s="645">
        <v>0</v>
      </c>
      <c r="D172" s="504" t="s">
        <v>1066</v>
      </c>
      <c r="E172" s="643"/>
      <c r="F172" s="643"/>
      <c r="G172" s="643"/>
    </row>
    <row r="173" spans="1:7" s="1" customFormat="1" x14ac:dyDescent="0.25">
      <c r="A173" s="65" t="s">
        <v>1031</v>
      </c>
      <c r="B173" s="96" t="s">
        <v>1009</v>
      </c>
      <c r="C173" s="645">
        <v>2.4849171175166735</v>
      </c>
      <c r="D173" s="504" t="s">
        <v>1067</v>
      </c>
      <c r="E173" s="643"/>
      <c r="F173" s="643"/>
      <c r="G173" s="643"/>
    </row>
    <row r="174" spans="1:7" s="1" customFormat="1" x14ac:dyDescent="0.25">
      <c r="A174" s="218">
        <v>5</v>
      </c>
      <c r="B174" s="610" t="s">
        <v>1068</v>
      </c>
      <c r="C174" s="219">
        <f>SUM(C175:C185)</f>
        <v>6.6970893530823883</v>
      </c>
      <c r="D174" s="504"/>
      <c r="E174" s="608"/>
      <c r="F174" s="609"/>
      <c r="G174" s="609"/>
    </row>
    <row r="175" spans="1:7" s="1" customFormat="1" x14ac:dyDescent="0.25">
      <c r="A175" s="65" t="s">
        <v>187</v>
      </c>
      <c r="B175" s="96" t="s">
        <v>944</v>
      </c>
      <c r="C175" s="645">
        <v>0</v>
      </c>
      <c r="D175" s="504"/>
      <c r="E175" s="643"/>
      <c r="F175" s="643"/>
      <c r="G175" s="643"/>
    </row>
    <row r="176" spans="1:7" s="1" customFormat="1" x14ac:dyDescent="0.25">
      <c r="A176" s="65" t="s">
        <v>189</v>
      </c>
      <c r="B176" s="96" t="s">
        <v>1001</v>
      </c>
      <c r="C176" s="645">
        <v>0</v>
      </c>
      <c r="D176" s="504"/>
      <c r="E176" s="643"/>
      <c r="F176" s="643"/>
      <c r="G176" s="643"/>
    </row>
    <row r="177" spans="1:7" s="1" customFormat="1" x14ac:dyDescent="0.25">
      <c r="A177" s="65" t="s">
        <v>336</v>
      </c>
      <c r="B177" s="96" t="s">
        <v>1002</v>
      </c>
      <c r="C177" s="645">
        <v>2.0339900000000002</v>
      </c>
      <c r="D177" s="504"/>
      <c r="E177" s="643"/>
      <c r="F177" s="643"/>
      <c r="G177" s="643"/>
    </row>
    <row r="178" spans="1:7" s="1" customFormat="1" x14ac:dyDescent="0.25">
      <c r="A178" s="65" t="s">
        <v>338</v>
      </c>
      <c r="B178" s="96" t="s">
        <v>1003</v>
      </c>
      <c r="C178" s="645">
        <v>0</v>
      </c>
      <c r="D178" s="504"/>
      <c r="E178" s="643"/>
      <c r="F178" s="643"/>
      <c r="G178" s="643"/>
    </row>
    <row r="179" spans="1:7" s="1" customFormat="1" x14ac:dyDescent="0.25">
      <c r="A179" s="65" t="s">
        <v>408</v>
      </c>
      <c r="B179" s="96" t="s">
        <v>1004</v>
      </c>
      <c r="C179" s="645">
        <v>2.4350200000000002</v>
      </c>
      <c r="D179" s="504"/>
      <c r="E179" s="643"/>
      <c r="F179" s="643"/>
      <c r="G179" s="643"/>
    </row>
    <row r="180" spans="1:7" s="1" customFormat="1" x14ac:dyDescent="0.25">
      <c r="A180" s="65" t="s">
        <v>1069</v>
      </c>
      <c r="B180" s="96" t="s">
        <v>954</v>
      </c>
      <c r="C180" s="645">
        <v>0</v>
      </c>
      <c r="D180" s="504"/>
      <c r="E180" s="643"/>
      <c r="F180" s="643"/>
      <c r="G180" s="643"/>
    </row>
    <row r="181" spans="1:7" s="1" customFormat="1" x14ac:dyDescent="0.25">
      <c r="A181" s="65" t="s">
        <v>1070</v>
      </c>
      <c r="B181" s="96" t="s">
        <v>1005</v>
      </c>
      <c r="C181" s="645">
        <v>0</v>
      </c>
      <c r="D181" s="504"/>
      <c r="E181" s="643"/>
      <c r="F181" s="643"/>
      <c r="G181" s="643"/>
    </row>
    <row r="182" spans="1:7" s="1" customFormat="1" x14ac:dyDescent="0.25">
      <c r="A182" s="65" t="s">
        <v>1071</v>
      </c>
      <c r="B182" s="96" t="s">
        <v>956</v>
      </c>
      <c r="C182" s="645">
        <v>0</v>
      </c>
      <c r="D182" s="504"/>
      <c r="E182" s="643"/>
      <c r="F182" s="643"/>
      <c r="G182" s="643"/>
    </row>
    <row r="183" spans="1:7" s="1" customFormat="1" x14ac:dyDescent="0.25">
      <c r="A183" s="65" t="s">
        <v>1072</v>
      </c>
      <c r="B183" s="96" t="s">
        <v>1006</v>
      </c>
      <c r="C183" s="645">
        <v>0</v>
      </c>
      <c r="D183" s="504"/>
      <c r="E183" s="643"/>
      <c r="F183" s="643"/>
      <c r="G183" s="643"/>
    </row>
    <row r="184" spans="1:7" s="1" customFormat="1" x14ac:dyDescent="0.25">
      <c r="A184" s="65" t="s">
        <v>1073</v>
      </c>
      <c r="B184" s="96" t="s">
        <v>1007</v>
      </c>
      <c r="C184" s="645">
        <v>0</v>
      </c>
      <c r="D184" s="612" t="s">
        <v>1074</v>
      </c>
      <c r="E184" s="643"/>
      <c r="F184" s="643"/>
      <c r="G184" s="643"/>
    </row>
    <row r="185" spans="1:7" s="1" customFormat="1" ht="15.75" thickBot="1" x14ac:dyDescent="0.3">
      <c r="A185" s="109" t="s">
        <v>1075</v>
      </c>
      <c r="B185" s="96" t="s">
        <v>1009</v>
      </c>
      <c r="C185" s="646">
        <v>2.228079353082387</v>
      </c>
      <c r="D185" s="616" t="s">
        <v>1076</v>
      </c>
      <c r="E185" s="643"/>
      <c r="F185" s="643"/>
      <c r="G185" s="643"/>
    </row>
    <row r="186" spans="1:7" s="1" customFormat="1" x14ac:dyDescent="0.25">
      <c r="A186" s="249" t="s">
        <v>546</v>
      </c>
      <c r="B186" s="280" t="s">
        <v>1077</v>
      </c>
      <c r="C186" s="647">
        <f>SUM(C187:C197)</f>
        <v>112.72655713524215</v>
      </c>
      <c r="D186" s="639"/>
      <c r="E186" s="637"/>
      <c r="F186" s="638"/>
      <c r="G186" s="638"/>
    </row>
    <row r="187" spans="1:7" s="1" customFormat="1" x14ac:dyDescent="0.25">
      <c r="A187" s="218" t="s">
        <v>1078</v>
      </c>
      <c r="B187" s="96" t="s">
        <v>944</v>
      </c>
      <c r="C187" s="642">
        <v>33.680432219927361</v>
      </c>
      <c r="D187" s="504"/>
      <c r="E187" s="643"/>
      <c r="F187" s="643"/>
      <c r="G187" s="643"/>
    </row>
    <row r="188" spans="1:7" s="1" customFormat="1" x14ac:dyDescent="0.25">
      <c r="A188" s="218" t="s">
        <v>1079</v>
      </c>
      <c r="B188" s="96" t="s">
        <v>1001</v>
      </c>
      <c r="C188" s="642">
        <v>2.1581636179759274</v>
      </c>
      <c r="D188" s="504"/>
      <c r="E188" s="643"/>
      <c r="F188" s="643"/>
      <c r="G188" s="643"/>
    </row>
    <row r="189" spans="1:7" s="1" customFormat="1" x14ac:dyDescent="0.25">
      <c r="A189" s="218" t="s">
        <v>1080</v>
      </c>
      <c r="B189" s="96" t="s">
        <v>1002</v>
      </c>
      <c r="C189" s="642">
        <v>0</v>
      </c>
      <c r="D189" s="504"/>
      <c r="E189" s="643"/>
      <c r="F189" s="643"/>
      <c r="G189" s="643"/>
    </row>
    <row r="190" spans="1:7" s="1" customFormat="1" x14ac:dyDescent="0.25">
      <c r="A190" s="218" t="s">
        <v>1081</v>
      </c>
      <c r="B190" s="96" t="s">
        <v>1003</v>
      </c>
      <c r="C190" s="642">
        <v>14.755626251691476</v>
      </c>
      <c r="D190" s="504"/>
      <c r="E190" s="643"/>
      <c r="F190" s="643"/>
      <c r="G190" s="643"/>
    </row>
    <row r="191" spans="1:7" s="1" customFormat="1" x14ac:dyDescent="0.25">
      <c r="A191" s="218" t="s">
        <v>1082</v>
      </c>
      <c r="B191" s="96" t="s">
        <v>1004</v>
      </c>
      <c r="C191" s="642">
        <v>58.752734554518916</v>
      </c>
      <c r="D191" s="504"/>
      <c r="E191" s="643"/>
      <c r="F191" s="643"/>
      <c r="G191" s="643"/>
    </row>
    <row r="192" spans="1:7" s="1" customFormat="1" x14ac:dyDescent="0.25">
      <c r="A192" s="218" t="s">
        <v>1083</v>
      </c>
      <c r="B192" s="96" t="s">
        <v>954</v>
      </c>
      <c r="C192" s="642">
        <v>0</v>
      </c>
      <c r="D192" s="504"/>
      <c r="E192" s="643"/>
      <c r="F192" s="643"/>
      <c r="G192" s="643"/>
    </row>
    <row r="193" spans="1:7" s="1" customFormat="1" x14ac:dyDescent="0.25">
      <c r="A193" s="218" t="s">
        <v>1084</v>
      </c>
      <c r="B193" s="96" t="s">
        <v>1005</v>
      </c>
      <c r="C193" s="642">
        <v>0</v>
      </c>
      <c r="D193" s="504"/>
      <c r="E193" s="643"/>
      <c r="F193" s="643"/>
      <c r="G193" s="643"/>
    </row>
    <row r="194" spans="1:7" s="1" customFormat="1" x14ac:dyDescent="0.25">
      <c r="A194" s="218" t="s">
        <v>1085</v>
      </c>
      <c r="B194" s="96" t="s">
        <v>956</v>
      </c>
      <c r="C194" s="642">
        <v>0.41691797165444056</v>
      </c>
      <c r="D194" s="504"/>
      <c r="E194" s="643"/>
      <c r="F194" s="643"/>
      <c r="G194" s="643"/>
    </row>
    <row r="195" spans="1:7" s="1" customFormat="1" x14ac:dyDescent="0.25">
      <c r="A195" s="218" t="s">
        <v>1086</v>
      </c>
      <c r="B195" s="96" t="s">
        <v>1006</v>
      </c>
      <c r="C195" s="642">
        <v>0</v>
      </c>
      <c r="D195" s="504"/>
      <c r="E195" s="643"/>
      <c r="F195" s="643"/>
      <c r="G195" s="643"/>
    </row>
    <row r="196" spans="1:7" s="1" customFormat="1" x14ac:dyDescent="0.25">
      <c r="A196" s="218" t="s">
        <v>1087</v>
      </c>
      <c r="B196" s="96" t="s">
        <v>1007</v>
      </c>
      <c r="C196" s="642">
        <v>1.3079779502884412</v>
      </c>
      <c r="D196" s="612" t="s">
        <v>1088</v>
      </c>
      <c r="E196" s="643"/>
      <c r="F196" s="643"/>
      <c r="G196" s="643"/>
    </row>
    <row r="197" spans="1:7" s="1" customFormat="1" ht="15.75" thickBot="1" x14ac:dyDescent="0.3">
      <c r="A197" s="613" t="s">
        <v>1089</v>
      </c>
      <c r="B197" s="96" t="s">
        <v>1009</v>
      </c>
      <c r="C197" s="644">
        <v>1.6547045691855871</v>
      </c>
      <c r="D197" s="616" t="s">
        <v>1090</v>
      </c>
      <c r="E197" s="643"/>
      <c r="F197" s="643"/>
      <c r="G197" s="643"/>
    </row>
    <row r="198" spans="1:7" s="1" customFormat="1" x14ac:dyDescent="0.25">
      <c r="A198" s="249" t="s">
        <v>548</v>
      </c>
      <c r="B198" s="280" t="s">
        <v>1091</v>
      </c>
      <c r="C198" s="647">
        <f>SUM(C199,C200,C201,C203)</f>
        <v>8.4227699999999999</v>
      </c>
      <c r="D198" s="639"/>
      <c r="E198" s="637"/>
      <c r="F198" s="638"/>
      <c r="G198" s="638"/>
    </row>
    <row r="199" spans="1:7" s="1" customFormat="1" x14ac:dyDescent="0.25">
      <c r="A199" s="218" t="s">
        <v>1092</v>
      </c>
      <c r="B199" s="96" t="s">
        <v>1093</v>
      </c>
      <c r="C199" s="642">
        <v>0</v>
      </c>
      <c r="D199" s="504"/>
      <c r="E199" s="643"/>
      <c r="F199" s="643"/>
      <c r="G199" s="643"/>
    </row>
    <row r="200" spans="1:7" s="1" customFormat="1" x14ac:dyDescent="0.25">
      <c r="A200" s="218" t="s">
        <v>1094</v>
      </c>
      <c r="B200" s="96" t="s">
        <v>1004</v>
      </c>
      <c r="C200" s="642">
        <v>8.4227699999999999</v>
      </c>
      <c r="D200" s="504"/>
      <c r="E200" s="643"/>
      <c r="F200" s="643"/>
      <c r="G200" s="643"/>
    </row>
    <row r="201" spans="1:7" s="1" customFormat="1" x14ac:dyDescent="0.25">
      <c r="A201" s="218" t="s">
        <v>1095</v>
      </c>
      <c r="B201" s="96" t="s">
        <v>954</v>
      </c>
      <c r="C201" s="642">
        <v>0</v>
      </c>
      <c r="D201" s="504"/>
      <c r="E201" s="643"/>
      <c r="F201" s="643"/>
      <c r="G201" s="643"/>
    </row>
    <row r="202" spans="1:7" s="1" customFormat="1" x14ac:dyDescent="0.25">
      <c r="A202" s="648" t="s">
        <v>1096</v>
      </c>
      <c r="B202" s="649" t="s">
        <v>1097</v>
      </c>
      <c r="C202" s="650">
        <v>0</v>
      </c>
      <c r="D202" s="651"/>
      <c r="E202" s="643"/>
      <c r="F202" s="643"/>
      <c r="G202" s="643"/>
    </row>
    <row r="203" spans="1:7" s="1" customFormat="1" ht="15.75" thickBot="1" x14ac:dyDescent="0.3">
      <c r="A203" s="613" t="s">
        <v>1098</v>
      </c>
      <c r="B203" s="652" t="s">
        <v>1005</v>
      </c>
      <c r="C203" s="644">
        <v>0</v>
      </c>
      <c r="D203" s="508"/>
      <c r="E203" s="643"/>
      <c r="F203" s="643"/>
      <c r="G203" s="643"/>
    </row>
    <row r="204" spans="1:7" s="1" customFormat="1" x14ac:dyDescent="0.25">
      <c r="A204" s="249" t="s">
        <v>550</v>
      </c>
      <c r="B204" s="280" t="s">
        <v>1099</v>
      </c>
      <c r="C204" s="251">
        <f>SUM(C205:C215)</f>
        <v>43.56664768856119</v>
      </c>
      <c r="D204" s="623"/>
      <c r="E204" s="608"/>
      <c r="F204" s="609"/>
      <c r="G204" s="609"/>
    </row>
    <row r="205" spans="1:7" s="1" customFormat="1" x14ac:dyDescent="0.25">
      <c r="A205" s="218" t="s">
        <v>1100</v>
      </c>
      <c r="B205" s="96" t="s">
        <v>1101</v>
      </c>
      <c r="C205" s="645">
        <v>0</v>
      </c>
      <c r="D205" s="653"/>
      <c r="E205" s="608"/>
      <c r="F205" s="609"/>
      <c r="G205" s="609"/>
    </row>
    <row r="206" spans="1:7" s="1" customFormat="1" x14ac:dyDescent="0.25">
      <c r="A206" s="235" t="s">
        <v>1102</v>
      </c>
      <c r="B206" s="96" t="s">
        <v>946</v>
      </c>
      <c r="C206" s="645">
        <v>0</v>
      </c>
      <c r="D206" s="653"/>
      <c r="E206" s="608"/>
      <c r="F206" s="609"/>
      <c r="G206" s="609"/>
    </row>
    <row r="207" spans="1:7" s="1" customFormat="1" x14ac:dyDescent="0.25">
      <c r="A207" s="218" t="s">
        <v>1103</v>
      </c>
      <c r="B207" s="96" t="s">
        <v>1104</v>
      </c>
      <c r="C207" s="645">
        <v>20.336110000000009</v>
      </c>
      <c r="D207" s="504"/>
      <c r="E207" s="643"/>
      <c r="F207" s="643"/>
      <c r="G207" s="643"/>
    </row>
    <row r="208" spans="1:7" s="1" customFormat="1" x14ac:dyDescent="0.25">
      <c r="A208" s="218" t="s">
        <v>1105</v>
      </c>
      <c r="B208" s="96" t="s">
        <v>950</v>
      </c>
      <c r="C208" s="645">
        <v>0</v>
      </c>
      <c r="D208" s="504"/>
      <c r="E208" s="643"/>
      <c r="F208" s="643"/>
      <c r="G208" s="643"/>
    </row>
    <row r="209" spans="1:7" s="1" customFormat="1" x14ac:dyDescent="0.25">
      <c r="A209" s="218" t="s">
        <v>1106</v>
      </c>
      <c r="B209" s="96" t="s">
        <v>1004</v>
      </c>
      <c r="C209" s="645">
        <v>12.331439999999999</v>
      </c>
      <c r="D209" s="504"/>
      <c r="E209" s="643"/>
      <c r="F209" s="643"/>
      <c r="G209" s="643"/>
    </row>
    <row r="210" spans="1:7" s="1" customFormat="1" x14ac:dyDescent="0.25">
      <c r="A210" s="218" t="s">
        <v>1107</v>
      </c>
      <c r="B210" s="96" t="s">
        <v>954</v>
      </c>
      <c r="C210" s="645">
        <v>4.4389200000000004</v>
      </c>
      <c r="D210" s="504"/>
      <c r="E210" s="643"/>
      <c r="F210" s="643"/>
      <c r="G210" s="643"/>
    </row>
    <row r="211" spans="1:7" s="1" customFormat="1" x14ac:dyDescent="0.25">
      <c r="A211" s="218" t="s">
        <v>1108</v>
      </c>
      <c r="B211" s="96" t="s">
        <v>1005</v>
      </c>
      <c r="C211" s="645">
        <v>0</v>
      </c>
      <c r="D211" s="504"/>
      <c r="E211" s="643"/>
      <c r="F211" s="643"/>
      <c r="G211" s="643"/>
    </row>
    <row r="212" spans="1:7" s="1" customFormat="1" x14ac:dyDescent="0.25">
      <c r="A212" s="218" t="s">
        <v>1109</v>
      </c>
      <c r="B212" s="96" t="s">
        <v>956</v>
      </c>
      <c r="C212" s="645">
        <v>5.1174699999999991</v>
      </c>
      <c r="D212" s="504"/>
      <c r="E212" s="643"/>
      <c r="F212" s="643"/>
      <c r="G212" s="643"/>
    </row>
    <row r="213" spans="1:7" s="1" customFormat="1" x14ac:dyDescent="0.25">
      <c r="A213" s="218" t="s">
        <v>1110</v>
      </c>
      <c r="B213" s="96" t="s">
        <v>1006</v>
      </c>
      <c r="C213" s="645">
        <v>0</v>
      </c>
      <c r="D213" s="504"/>
      <c r="E213" s="643"/>
      <c r="F213" s="643"/>
      <c r="G213" s="643"/>
    </row>
    <row r="214" spans="1:7" s="1" customFormat="1" x14ac:dyDescent="0.25">
      <c r="A214" s="218" t="s">
        <v>1111</v>
      </c>
      <c r="B214" s="96" t="s">
        <v>1007</v>
      </c>
      <c r="C214" s="645">
        <v>0</v>
      </c>
      <c r="D214" s="612" t="s">
        <v>1112</v>
      </c>
      <c r="E214" s="643"/>
      <c r="F214" s="643"/>
      <c r="G214" s="643"/>
    </row>
    <row r="215" spans="1:7" s="1" customFormat="1" ht="15.75" thickBot="1" x14ac:dyDescent="0.3">
      <c r="A215" s="613" t="s">
        <v>1113</v>
      </c>
      <c r="B215" s="96" t="s">
        <v>1009</v>
      </c>
      <c r="C215" s="645">
        <v>1.3427076885611828</v>
      </c>
      <c r="D215" s="616" t="s">
        <v>1114</v>
      </c>
      <c r="E215" s="643"/>
      <c r="F215" s="643"/>
      <c r="G215" s="643"/>
    </row>
    <row r="216" spans="1:7" s="1" customFormat="1" x14ac:dyDescent="0.25">
      <c r="A216" s="249" t="s">
        <v>552</v>
      </c>
      <c r="B216" s="280" t="s">
        <v>1115</v>
      </c>
      <c r="C216" s="647">
        <f>SUM(C217:C227)</f>
        <v>0</v>
      </c>
      <c r="D216" s="623"/>
      <c r="E216" s="608"/>
      <c r="F216" s="609"/>
      <c r="G216" s="609"/>
    </row>
    <row r="217" spans="1:7" s="1" customFormat="1" x14ac:dyDescent="0.25">
      <c r="A217" s="235" t="s">
        <v>1116</v>
      </c>
      <c r="B217" s="96" t="s">
        <v>1117</v>
      </c>
      <c r="C217" s="654">
        <v>0</v>
      </c>
      <c r="D217" s="504"/>
      <c r="E217" s="608"/>
      <c r="F217" s="609"/>
      <c r="G217" s="609"/>
    </row>
    <row r="218" spans="1:7" s="1" customFormat="1" x14ac:dyDescent="0.25">
      <c r="A218" s="235" t="s">
        <v>1118</v>
      </c>
      <c r="B218" s="96" t="s">
        <v>1001</v>
      </c>
      <c r="C218" s="654">
        <v>0</v>
      </c>
      <c r="D218" s="504"/>
      <c r="E218" s="608"/>
      <c r="F218" s="609"/>
      <c r="G218" s="609"/>
    </row>
    <row r="219" spans="1:7" s="1" customFormat="1" x14ac:dyDescent="0.25">
      <c r="A219" s="218" t="s">
        <v>1119</v>
      </c>
      <c r="B219" s="96" t="s">
        <v>1120</v>
      </c>
      <c r="C219" s="654">
        <v>0</v>
      </c>
      <c r="D219" s="504"/>
      <c r="E219" s="655"/>
      <c r="F219" s="655"/>
      <c r="G219" s="655"/>
    </row>
    <row r="220" spans="1:7" s="1" customFormat="1" x14ac:dyDescent="0.25">
      <c r="A220" s="218" t="s">
        <v>1121</v>
      </c>
      <c r="B220" s="96" t="s">
        <v>1003</v>
      </c>
      <c r="C220" s="654">
        <v>0</v>
      </c>
      <c r="D220" s="504"/>
      <c r="E220" s="655"/>
      <c r="F220" s="655"/>
      <c r="G220" s="655"/>
    </row>
    <row r="221" spans="1:7" s="1" customFormat="1" x14ac:dyDescent="0.25">
      <c r="A221" s="218" t="s">
        <v>1122</v>
      </c>
      <c r="B221" s="96" t="s">
        <v>1004</v>
      </c>
      <c r="C221" s="654">
        <v>0</v>
      </c>
      <c r="D221" s="504"/>
      <c r="E221" s="655"/>
      <c r="F221" s="655"/>
      <c r="G221" s="655"/>
    </row>
    <row r="222" spans="1:7" s="1" customFormat="1" x14ac:dyDescent="0.25">
      <c r="A222" s="218" t="s">
        <v>1123</v>
      </c>
      <c r="B222" s="96" t="s">
        <v>954</v>
      </c>
      <c r="C222" s="654">
        <v>0</v>
      </c>
      <c r="D222" s="504"/>
      <c r="E222" s="655"/>
      <c r="F222" s="655"/>
      <c r="G222" s="655"/>
    </row>
    <row r="223" spans="1:7" s="1" customFormat="1" x14ac:dyDescent="0.25">
      <c r="A223" s="218" t="s">
        <v>1124</v>
      </c>
      <c r="B223" s="96" t="s">
        <v>1005</v>
      </c>
      <c r="C223" s="654">
        <v>0</v>
      </c>
      <c r="D223" s="504"/>
      <c r="E223" s="655"/>
      <c r="F223" s="655"/>
      <c r="G223" s="655"/>
    </row>
    <row r="224" spans="1:7" s="1" customFormat="1" x14ac:dyDescent="0.25">
      <c r="A224" s="218" t="s">
        <v>1125</v>
      </c>
      <c r="B224" s="96" t="s">
        <v>956</v>
      </c>
      <c r="C224" s="654">
        <v>0</v>
      </c>
      <c r="D224" s="504"/>
      <c r="E224" s="655"/>
      <c r="F224" s="655"/>
      <c r="G224" s="655"/>
    </row>
    <row r="225" spans="1:7" s="1" customFormat="1" x14ac:dyDescent="0.25">
      <c r="A225" s="218" t="s">
        <v>1126</v>
      </c>
      <c r="B225" s="96" t="s">
        <v>1006</v>
      </c>
      <c r="C225" s="654">
        <v>0</v>
      </c>
      <c r="D225" s="504"/>
      <c r="E225" s="655"/>
      <c r="F225" s="655"/>
      <c r="G225" s="655"/>
    </row>
    <row r="226" spans="1:7" s="1" customFormat="1" x14ac:dyDescent="0.25">
      <c r="A226" s="218" t="s">
        <v>1127</v>
      </c>
      <c r="B226" s="96" t="s">
        <v>1007</v>
      </c>
      <c r="C226" s="654">
        <v>0</v>
      </c>
      <c r="D226" s="612" t="s">
        <v>1128</v>
      </c>
      <c r="E226" s="655"/>
      <c r="F226" s="655"/>
      <c r="G226" s="655"/>
    </row>
    <row r="227" spans="1:7" s="1" customFormat="1" ht="15.75" thickBot="1" x14ac:dyDescent="0.3">
      <c r="A227" s="613" t="s">
        <v>1129</v>
      </c>
      <c r="B227" s="96" t="s">
        <v>1009</v>
      </c>
      <c r="C227" s="654">
        <v>0</v>
      </c>
      <c r="D227" s="616" t="s">
        <v>1130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1131</v>
      </c>
      <c r="C228" s="647">
        <f>SUM(C229:C231)</f>
        <v>6.3990299999999998</v>
      </c>
      <c r="D228" s="623"/>
      <c r="E228" s="608"/>
      <c r="F228" s="609"/>
      <c r="G228" s="609"/>
    </row>
    <row r="229" spans="1:7" s="1" customFormat="1" x14ac:dyDescent="0.25">
      <c r="A229" s="218" t="s">
        <v>1132</v>
      </c>
      <c r="B229" s="96" t="s">
        <v>1133</v>
      </c>
      <c r="C229" s="629">
        <v>5.3288000000000002</v>
      </c>
      <c r="D229" s="504"/>
      <c r="E229" s="655"/>
      <c r="F229" s="655"/>
      <c r="G229" s="655"/>
    </row>
    <row r="230" spans="1:7" s="1" customFormat="1" x14ac:dyDescent="0.25">
      <c r="A230" s="218" t="s">
        <v>1134</v>
      </c>
      <c r="B230" s="96" t="s">
        <v>1004</v>
      </c>
      <c r="C230" s="629">
        <v>1.07023</v>
      </c>
      <c r="D230" s="504"/>
      <c r="E230" s="655"/>
      <c r="F230" s="655"/>
      <c r="G230" s="655"/>
    </row>
    <row r="231" spans="1:7" s="1" customFormat="1" ht="15.75" thickBot="1" x14ac:dyDescent="0.3">
      <c r="A231" s="613" t="s">
        <v>1135</v>
      </c>
      <c r="B231" s="652" t="s">
        <v>1005</v>
      </c>
      <c r="C231" s="632">
        <v>0</v>
      </c>
      <c r="D231" s="508"/>
      <c r="E231" s="655"/>
      <c r="F231" s="655"/>
      <c r="G231" s="655"/>
    </row>
    <row r="232" spans="1:7" s="1" customFormat="1" x14ac:dyDescent="0.25">
      <c r="A232" s="249" t="s">
        <v>556</v>
      </c>
      <c r="B232" s="656" t="s">
        <v>1136</v>
      </c>
      <c r="C232" s="647">
        <f>SUM(C233:C243)</f>
        <v>5.5411426456785851</v>
      </c>
      <c r="D232" s="657"/>
      <c r="E232" s="54"/>
      <c r="F232" s="54"/>
      <c r="G232" s="54"/>
    </row>
    <row r="233" spans="1:7" s="1" customFormat="1" x14ac:dyDescent="0.25">
      <c r="A233" s="658" t="s">
        <v>1137</v>
      </c>
      <c r="B233" s="96" t="s">
        <v>944</v>
      </c>
      <c r="C233" s="629">
        <v>0</v>
      </c>
      <c r="D233" s="504"/>
      <c r="E233" s="54"/>
      <c r="F233" s="54"/>
      <c r="G233" s="54"/>
    </row>
    <row r="234" spans="1:7" s="1" customFormat="1" x14ac:dyDescent="0.25">
      <c r="A234" s="658" t="s">
        <v>1138</v>
      </c>
      <c r="B234" s="96" t="s">
        <v>1001</v>
      </c>
      <c r="C234" s="629">
        <v>0</v>
      </c>
      <c r="D234" s="504"/>
      <c r="E234" s="54"/>
      <c r="F234" s="54"/>
      <c r="G234" s="54"/>
    </row>
    <row r="235" spans="1:7" s="1" customFormat="1" x14ac:dyDescent="0.25">
      <c r="A235" s="658" t="s">
        <v>1139</v>
      </c>
      <c r="B235" s="96" t="s">
        <v>1002</v>
      </c>
      <c r="C235" s="629">
        <v>0</v>
      </c>
      <c r="D235" s="504"/>
      <c r="E235" s="54"/>
      <c r="F235" s="54"/>
      <c r="G235" s="54"/>
    </row>
    <row r="236" spans="1:7" s="1" customFormat="1" x14ac:dyDescent="0.25">
      <c r="A236" s="658" t="s">
        <v>1140</v>
      </c>
      <c r="B236" s="96" t="s">
        <v>1003</v>
      </c>
      <c r="C236" s="629">
        <v>0</v>
      </c>
      <c r="D236" s="504"/>
      <c r="E236" s="54"/>
      <c r="F236" s="54"/>
      <c r="G236" s="54"/>
    </row>
    <row r="237" spans="1:7" s="1" customFormat="1" x14ac:dyDescent="0.25">
      <c r="A237" s="658" t="s">
        <v>1141</v>
      </c>
      <c r="B237" s="96" t="s">
        <v>1004</v>
      </c>
      <c r="C237" s="629">
        <v>0</v>
      </c>
      <c r="D237" s="504"/>
      <c r="E237" s="54"/>
      <c r="F237" s="54"/>
      <c r="G237" s="54"/>
    </row>
    <row r="238" spans="1:7" s="1" customFormat="1" x14ac:dyDescent="0.25">
      <c r="A238" s="658" t="s">
        <v>1142</v>
      </c>
      <c r="B238" s="96" t="s">
        <v>954</v>
      </c>
      <c r="C238" s="629">
        <v>0</v>
      </c>
      <c r="D238" s="504"/>
      <c r="E238" s="54"/>
      <c r="F238" s="54"/>
      <c r="G238" s="54"/>
    </row>
    <row r="239" spans="1:7" s="1" customFormat="1" x14ac:dyDescent="0.25">
      <c r="A239" s="658" t="s">
        <v>1143</v>
      </c>
      <c r="B239" s="96" t="s">
        <v>1005</v>
      </c>
      <c r="C239" s="629">
        <v>0</v>
      </c>
      <c r="D239" s="504"/>
      <c r="E239" s="54"/>
      <c r="F239" s="54"/>
      <c r="G239" s="54"/>
    </row>
    <row r="240" spans="1:7" s="1" customFormat="1" x14ac:dyDescent="0.25">
      <c r="A240" s="218" t="s">
        <v>1144</v>
      </c>
      <c r="B240" s="96" t="s">
        <v>956</v>
      </c>
      <c r="C240" s="629">
        <v>0</v>
      </c>
      <c r="D240" s="504"/>
      <c r="E240" s="54"/>
      <c r="F240" s="54"/>
      <c r="G240" s="54"/>
    </row>
    <row r="241" spans="1:7" s="1" customFormat="1" x14ac:dyDescent="0.25">
      <c r="A241" s="218" t="s">
        <v>1145</v>
      </c>
      <c r="B241" s="96" t="s">
        <v>1006</v>
      </c>
      <c r="C241" s="629">
        <v>0</v>
      </c>
      <c r="D241" s="504"/>
      <c r="E241" s="54"/>
      <c r="F241" s="54"/>
      <c r="G241" s="54"/>
    </row>
    <row r="242" spans="1:7" s="1" customFormat="1" x14ac:dyDescent="0.25">
      <c r="A242" s="218" t="s">
        <v>1146</v>
      </c>
      <c r="B242" s="96" t="s">
        <v>1007</v>
      </c>
      <c r="C242" s="629">
        <v>3.76776</v>
      </c>
      <c r="D242" s="612" t="s">
        <v>1147</v>
      </c>
      <c r="E242" s="54"/>
      <c r="F242" s="54"/>
      <c r="G242" s="54"/>
    </row>
    <row r="243" spans="1:7" s="1" customFormat="1" ht="15.75" thickBot="1" x14ac:dyDescent="0.3">
      <c r="A243" s="613" t="s">
        <v>1148</v>
      </c>
      <c r="B243" s="96" t="s">
        <v>1009</v>
      </c>
      <c r="C243" s="632">
        <v>1.7733826456785846</v>
      </c>
      <c r="D243" s="616" t="s">
        <v>1149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1150</v>
      </c>
      <c r="C244" s="251">
        <f>SUM(C245:C255)</f>
        <v>39.586543388016153</v>
      </c>
      <c r="D244" s="623"/>
      <c r="E244" s="608"/>
      <c r="F244" s="609"/>
      <c r="G244" s="609"/>
    </row>
    <row r="245" spans="1:7" s="1" customFormat="1" x14ac:dyDescent="0.25">
      <c r="A245" s="218" t="s">
        <v>1151</v>
      </c>
      <c r="B245" s="96" t="s">
        <v>944</v>
      </c>
      <c r="C245" s="282">
        <v>0</v>
      </c>
      <c r="D245" s="504"/>
      <c r="E245" s="655"/>
      <c r="F245" s="655"/>
      <c r="G245" s="655"/>
    </row>
    <row r="246" spans="1:7" s="1" customFormat="1" x14ac:dyDescent="0.25">
      <c r="A246" s="218" t="s">
        <v>1152</v>
      </c>
      <c r="B246" s="96" t="s">
        <v>1001</v>
      </c>
      <c r="C246" s="282">
        <v>0</v>
      </c>
      <c r="D246" s="504"/>
      <c r="E246" s="655"/>
      <c r="F246" s="655"/>
      <c r="G246" s="655"/>
    </row>
    <row r="247" spans="1:7" s="1" customFormat="1" x14ac:dyDescent="0.25">
      <c r="A247" s="218" t="s">
        <v>1153</v>
      </c>
      <c r="B247" s="96" t="s">
        <v>1002</v>
      </c>
      <c r="C247" s="282">
        <v>9.1414400000000011</v>
      </c>
      <c r="D247" s="504"/>
      <c r="E247" s="655"/>
      <c r="F247" s="655"/>
      <c r="G247" s="655"/>
    </row>
    <row r="248" spans="1:7" s="1" customFormat="1" x14ac:dyDescent="0.25">
      <c r="A248" s="218" t="s">
        <v>1154</v>
      </c>
      <c r="B248" s="96" t="s">
        <v>1003</v>
      </c>
      <c r="C248" s="282">
        <v>0</v>
      </c>
      <c r="D248" s="504"/>
      <c r="E248" s="655"/>
      <c r="F248" s="655"/>
      <c r="G248" s="655"/>
    </row>
    <row r="249" spans="1:7" s="1" customFormat="1" x14ac:dyDescent="0.25">
      <c r="A249" s="218" t="s">
        <v>1155</v>
      </c>
      <c r="B249" s="96" t="s">
        <v>1004</v>
      </c>
      <c r="C249" s="282">
        <v>0.85470999999999997</v>
      </c>
      <c r="D249" s="504"/>
      <c r="E249" s="655"/>
      <c r="F249" s="655"/>
      <c r="G249" s="655"/>
    </row>
    <row r="250" spans="1:7" s="1" customFormat="1" x14ac:dyDescent="0.25">
      <c r="A250" s="218" t="s">
        <v>1156</v>
      </c>
      <c r="B250" s="96" t="s">
        <v>954</v>
      </c>
      <c r="C250" s="282">
        <v>0</v>
      </c>
      <c r="D250" s="504"/>
      <c r="E250" s="655"/>
      <c r="F250" s="655"/>
      <c r="G250" s="655"/>
    </row>
    <row r="251" spans="1:7" s="1" customFormat="1" x14ac:dyDescent="0.25">
      <c r="A251" s="218" t="s">
        <v>1157</v>
      </c>
      <c r="B251" s="96" t="s">
        <v>1005</v>
      </c>
      <c r="C251" s="282">
        <v>0</v>
      </c>
      <c r="D251" s="504"/>
      <c r="E251" s="655"/>
      <c r="F251" s="655"/>
      <c r="G251" s="655"/>
    </row>
    <row r="252" spans="1:7" s="1" customFormat="1" x14ac:dyDescent="0.25">
      <c r="A252" s="218" t="s">
        <v>1158</v>
      </c>
      <c r="B252" s="96" t="s">
        <v>956</v>
      </c>
      <c r="C252" s="282">
        <v>13.285360000000001</v>
      </c>
      <c r="D252" s="504"/>
      <c r="E252" s="655"/>
      <c r="F252" s="655"/>
      <c r="G252" s="655"/>
    </row>
    <row r="253" spans="1:7" s="1" customFormat="1" x14ac:dyDescent="0.25">
      <c r="A253" s="218" t="s">
        <v>1159</v>
      </c>
      <c r="B253" s="96" t="s">
        <v>1006</v>
      </c>
      <c r="C253" s="282">
        <v>0</v>
      </c>
      <c r="D253" s="504"/>
      <c r="E253" s="655"/>
      <c r="F253" s="655"/>
      <c r="G253" s="655"/>
    </row>
    <row r="254" spans="1:7" s="1" customFormat="1" x14ac:dyDescent="0.25">
      <c r="A254" s="218" t="s">
        <v>1160</v>
      </c>
      <c r="B254" s="96" t="s">
        <v>1007</v>
      </c>
      <c r="C254" s="282">
        <v>0</v>
      </c>
      <c r="D254" s="612" t="s">
        <v>1161</v>
      </c>
      <c r="E254" s="655"/>
      <c r="F254" s="655"/>
      <c r="G254" s="655"/>
    </row>
    <row r="255" spans="1:7" s="1" customFormat="1" x14ac:dyDescent="0.25">
      <c r="A255" s="218" t="s">
        <v>1162</v>
      </c>
      <c r="B255" s="96" t="s">
        <v>1009</v>
      </c>
      <c r="C255" s="640">
        <f>SUM(C256:C260)</f>
        <v>16.305033388016149</v>
      </c>
      <c r="D255" s="612"/>
      <c r="E255" s="659"/>
      <c r="F255" s="660"/>
      <c r="G255" s="660"/>
    </row>
    <row r="256" spans="1:7" s="1" customFormat="1" x14ac:dyDescent="0.25">
      <c r="A256" s="84" t="s">
        <v>285</v>
      </c>
      <c r="B256" s="103" t="s">
        <v>1163</v>
      </c>
      <c r="C256" s="226">
        <v>0.87267119348998057</v>
      </c>
      <c r="D256" s="612" t="s">
        <v>1164</v>
      </c>
      <c r="E256" s="655"/>
      <c r="F256" s="655"/>
      <c r="G256" s="655"/>
    </row>
    <row r="257" spans="1:7" s="1" customFormat="1" x14ac:dyDescent="0.25">
      <c r="A257" s="84" t="s">
        <v>295</v>
      </c>
      <c r="B257" s="103" t="s">
        <v>1165</v>
      </c>
      <c r="C257" s="226">
        <v>1.0201355688540819</v>
      </c>
      <c r="D257" s="612" t="s">
        <v>1166</v>
      </c>
      <c r="E257" s="655"/>
      <c r="F257" s="655"/>
      <c r="G257" s="655"/>
    </row>
    <row r="258" spans="1:7" s="1" customFormat="1" x14ac:dyDescent="0.25">
      <c r="A258" s="84" t="s">
        <v>297</v>
      </c>
      <c r="B258" s="661" t="s">
        <v>871</v>
      </c>
      <c r="C258" s="226">
        <v>0</v>
      </c>
      <c r="D258" s="612" t="s">
        <v>1167</v>
      </c>
      <c r="E258" s="655"/>
      <c r="F258" s="655"/>
      <c r="G258" s="655"/>
    </row>
    <row r="259" spans="1:7" s="1" customFormat="1" x14ac:dyDescent="0.25">
      <c r="A259" s="84" t="s">
        <v>16</v>
      </c>
      <c r="B259" s="103" t="s">
        <v>1168</v>
      </c>
      <c r="C259" s="226">
        <v>14.412226625672085</v>
      </c>
      <c r="D259" s="612" t="s">
        <v>1169</v>
      </c>
      <c r="E259" s="655"/>
      <c r="F259" s="655"/>
      <c r="G259" s="655"/>
    </row>
    <row r="260" spans="1:7" s="1" customFormat="1" ht="15.75" thickBot="1" x14ac:dyDescent="0.3">
      <c r="A260" s="184" t="s">
        <v>18</v>
      </c>
      <c r="B260" s="662" t="s">
        <v>1170</v>
      </c>
      <c r="C260" s="663">
        <v>0</v>
      </c>
      <c r="D260" s="616" t="s">
        <v>1171</v>
      </c>
      <c r="E260" s="655"/>
      <c r="F260" s="655"/>
      <c r="G260" s="655"/>
    </row>
    <row r="261" spans="1:7" s="1" customFormat="1" x14ac:dyDescent="0.25">
      <c r="A261" s="249" t="s">
        <v>561</v>
      </c>
      <c r="B261" s="280" t="s">
        <v>1172</v>
      </c>
      <c r="C261" s="647">
        <f>SUM(C262:C270)</f>
        <v>0</v>
      </c>
      <c r="D261" s="623"/>
      <c r="E261" s="608"/>
      <c r="F261" s="609"/>
      <c r="G261" s="609"/>
    </row>
    <row r="262" spans="1:7" s="1" customFormat="1" x14ac:dyDescent="0.25">
      <c r="A262" s="218" t="s">
        <v>1173</v>
      </c>
      <c r="B262" s="96" t="s">
        <v>944</v>
      </c>
      <c r="C262" s="629">
        <v>0</v>
      </c>
      <c r="D262" s="504"/>
      <c r="E262" s="655"/>
      <c r="F262" s="655"/>
      <c r="G262" s="655"/>
    </row>
    <row r="263" spans="1:7" s="1" customFormat="1" x14ac:dyDescent="0.25">
      <c r="A263" s="218" t="s">
        <v>1174</v>
      </c>
      <c r="B263" s="96" t="s">
        <v>1001</v>
      </c>
      <c r="C263" s="629">
        <v>0</v>
      </c>
      <c r="D263" s="504"/>
      <c r="E263" s="655"/>
      <c r="F263" s="655"/>
      <c r="G263" s="655"/>
    </row>
    <row r="264" spans="1:7" s="1" customFormat="1" x14ac:dyDescent="0.25">
      <c r="A264" s="218" t="s">
        <v>1175</v>
      </c>
      <c r="B264" s="96" t="s">
        <v>1002</v>
      </c>
      <c r="C264" s="629">
        <v>0</v>
      </c>
      <c r="D264" s="504"/>
      <c r="E264" s="655"/>
      <c r="F264" s="655"/>
      <c r="G264" s="655"/>
    </row>
    <row r="265" spans="1:7" s="1" customFormat="1" x14ac:dyDescent="0.25">
      <c r="A265" s="218" t="s">
        <v>1176</v>
      </c>
      <c r="B265" s="96" t="s">
        <v>1003</v>
      </c>
      <c r="C265" s="629">
        <v>0</v>
      </c>
      <c r="D265" s="504"/>
      <c r="E265" s="655"/>
      <c r="F265" s="655"/>
      <c r="G265" s="655"/>
    </row>
    <row r="266" spans="1:7" s="1" customFormat="1" x14ac:dyDescent="0.25">
      <c r="A266" s="218" t="s">
        <v>1177</v>
      </c>
      <c r="B266" s="96" t="s">
        <v>1004</v>
      </c>
      <c r="C266" s="629">
        <v>0</v>
      </c>
      <c r="D266" s="504"/>
      <c r="E266" s="655"/>
      <c r="F266" s="655"/>
      <c r="G266" s="655"/>
    </row>
    <row r="267" spans="1:7" s="1" customFormat="1" x14ac:dyDescent="0.25">
      <c r="A267" s="218" t="s">
        <v>1178</v>
      </c>
      <c r="B267" s="96" t="s">
        <v>954</v>
      </c>
      <c r="C267" s="629">
        <v>0</v>
      </c>
      <c r="D267" s="504"/>
      <c r="E267" s="655"/>
      <c r="F267" s="655"/>
      <c r="G267" s="655"/>
    </row>
    <row r="268" spans="1:7" s="1" customFormat="1" x14ac:dyDescent="0.25">
      <c r="A268" s="218" t="s">
        <v>1179</v>
      </c>
      <c r="B268" s="96" t="s">
        <v>1005</v>
      </c>
      <c r="C268" s="629">
        <v>0</v>
      </c>
      <c r="D268" s="504"/>
      <c r="E268" s="655"/>
      <c r="F268" s="655"/>
      <c r="G268" s="655"/>
    </row>
    <row r="269" spans="1:7" s="1" customFormat="1" x14ac:dyDescent="0.25">
      <c r="A269" s="218" t="s">
        <v>1180</v>
      </c>
      <c r="B269" s="96" t="s">
        <v>956</v>
      </c>
      <c r="C269" s="629">
        <v>0</v>
      </c>
      <c r="D269" s="504"/>
      <c r="E269" s="655"/>
      <c r="F269" s="655"/>
      <c r="G269" s="655"/>
    </row>
    <row r="270" spans="1:7" s="1" customFormat="1" ht="15.75" thickBot="1" x14ac:dyDescent="0.3">
      <c r="A270" s="613" t="s">
        <v>1181</v>
      </c>
      <c r="B270" s="652" t="s">
        <v>1006</v>
      </c>
      <c r="C270" s="632">
        <v>0</v>
      </c>
      <c r="D270" s="508"/>
      <c r="E270" s="655"/>
      <c r="F270" s="655"/>
      <c r="G270" s="655"/>
    </row>
    <row r="271" spans="1:7" s="1" customFormat="1" x14ac:dyDescent="0.25">
      <c r="A271" s="249" t="s">
        <v>563</v>
      </c>
      <c r="B271" s="280" t="s">
        <v>1182</v>
      </c>
      <c r="C271" s="251">
        <f>SUM(C272:C282)</f>
        <v>36.302910113390389</v>
      </c>
      <c r="D271" s="623"/>
      <c r="E271" s="608"/>
      <c r="F271" s="609"/>
      <c r="G271" s="609"/>
    </row>
    <row r="272" spans="1:7" s="1" customFormat="1" x14ac:dyDescent="0.25">
      <c r="A272" s="218" t="s">
        <v>1183</v>
      </c>
      <c r="B272" s="96" t="s">
        <v>944</v>
      </c>
      <c r="C272" s="282">
        <v>0</v>
      </c>
      <c r="D272" s="504"/>
      <c r="E272" s="655"/>
      <c r="F272" s="655"/>
      <c r="G272" s="655"/>
    </row>
    <row r="273" spans="1:7" s="1" customFormat="1" x14ac:dyDescent="0.25">
      <c r="A273" s="218" t="s">
        <v>1184</v>
      </c>
      <c r="B273" s="96" t="s">
        <v>1001</v>
      </c>
      <c r="C273" s="282">
        <v>0</v>
      </c>
      <c r="D273" s="504"/>
      <c r="E273" s="655"/>
      <c r="F273" s="655"/>
      <c r="G273" s="655"/>
    </row>
    <row r="274" spans="1:7" s="1" customFormat="1" x14ac:dyDescent="0.25">
      <c r="A274" s="218" t="s">
        <v>1185</v>
      </c>
      <c r="B274" s="96" t="s">
        <v>1002</v>
      </c>
      <c r="C274" s="282">
        <v>9.1386000000000003</v>
      </c>
      <c r="D274" s="504"/>
      <c r="E274" s="655"/>
      <c r="F274" s="655"/>
      <c r="G274" s="655"/>
    </row>
    <row r="275" spans="1:7" s="1" customFormat="1" x14ac:dyDescent="0.25">
      <c r="A275" s="218" t="s">
        <v>1186</v>
      </c>
      <c r="B275" s="96" t="s">
        <v>1003</v>
      </c>
      <c r="C275" s="282">
        <v>0</v>
      </c>
      <c r="D275" s="504"/>
      <c r="E275" s="655"/>
      <c r="F275" s="655"/>
      <c r="G275" s="655"/>
    </row>
    <row r="276" spans="1:7" s="1" customFormat="1" x14ac:dyDescent="0.25">
      <c r="A276" s="218" t="s">
        <v>1187</v>
      </c>
      <c r="B276" s="96" t="s">
        <v>1004</v>
      </c>
      <c r="C276" s="282">
        <v>15.17807</v>
      </c>
      <c r="D276" s="504"/>
      <c r="E276" s="655"/>
      <c r="F276" s="655"/>
      <c r="G276" s="655"/>
    </row>
    <row r="277" spans="1:7" s="1" customFormat="1" x14ac:dyDescent="0.25">
      <c r="A277" s="218" t="s">
        <v>1188</v>
      </c>
      <c r="B277" s="96" t="s">
        <v>954</v>
      </c>
      <c r="C277" s="282">
        <v>0</v>
      </c>
      <c r="D277" s="504"/>
      <c r="E277" s="655"/>
      <c r="F277" s="655"/>
      <c r="G277" s="655"/>
    </row>
    <row r="278" spans="1:7" s="1" customFormat="1" x14ac:dyDescent="0.25">
      <c r="A278" s="218" t="s">
        <v>1189</v>
      </c>
      <c r="B278" s="96" t="s">
        <v>1005</v>
      </c>
      <c r="C278" s="282">
        <v>0</v>
      </c>
      <c r="D278" s="504"/>
      <c r="E278" s="655"/>
      <c r="F278" s="655"/>
      <c r="G278" s="655"/>
    </row>
    <row r="279" spans="1:7" s="1" customFormat="1" x14ac:dyDescent="0.25">
      <c r="A279" s="218" t="s">
        <v>1190</v>
      </c>
      <c r="B279" s="96" t="s">
        <v>956</v>
      </c>
      <c r="C279" s="282">
        <v>4.0606599999999986</v>
      </c>
      <c r="D279" s="504"/>
      <c r="E279" s="655"/>
      <c r="F279" s="655"/>
      <c r="G279" s="655"/>
    </row>
    <row r="280" spans="1:7" s="1" customFormat="1" x14ac:dyDescent="0.25">
      <c r="A280" s="218" t="s">
        <v>1191</v>
      </c>
      <c r="B280" s="96" t="s">
        <v>1006</v>
      </c>
      <c r="C280" s="282">
        <v>0</v>
      </c>
      <c r="D280" s="504"/>
      <c r="E280" s="655"/>
      <c r="F280" s="655"/>
      <c r="G280" s="655"/>
    </row>
    <row r="281" spans="1:7" s="1" customFormat="1" x14ac:dyDescent="0.25">
      <c r="A281" s="218" t="s">
        <v>1192</v>
      </c>
      <c r="B281" s="96" t="s">
        <v>1007</v>
      </c>
      <c r="C281" s="282">
        <v>0</v>
      </c>
      <c r="D281" s="612" t="s">
        <v>1193</v>
      </c>
      <c r="E281" s="655"/>
      <c r="F281" s="655"/>
      <c r="G281" s="655"/>
    </row>
    <row r="282" spans="1:7" s="1" customFormat="1" ht="15.75" thickBot="1" x14ac:dyDescent="0.3">
      <c r="A282" s="613" t="s">
        <v>1194</v>
      </c>
      <c r="B282" s="96" t="s">
        <v>1009</v>
      </c>
      <c r="C282" s="664">
        <v>7.9255801133903905</v>
      </c>
      <c r="D282" s="616" t="s">
        <v>1195</v>
      </c>
      <c r="E282" s="655"/>
      <c r="F282" s="655"/>
      <c r="G282" s="655"/>
    </row>
    <row r="283" spans="1:7" s="1" customFormat="1" x14ac:dyDescent="0.25">
      <c r="A283" s="249" t="s">
        <v>565</v>
      </c>
      <c r="B283" s="280" t="s">
        <v>1196</v>
      </c>
      <c r="C283" s="647">
        <f>SUM(C284:C294)</f>
        <v>50.527989111470212</v>
      </c>
      <c r="D283" s="623"/>
      <c r="E283" s="655"/>
      <c r="F283" s="655"/>
      <c r="G283" s="655"/>
    </row>
    <row r="284" spans="1:7" s="1" customFormat="1" x14ac:dyDescent="0.25">
      <c r="A284" s="218" t="s">
        <v>1197</v>
      </c>
      <c r="B284" s="96" t="s">
        <v>944</v>
      </c>
      <c r="C284" s="642">
        <v>40.427</v>
      </c>
      <c r="D284" s="504"/>
      <c r="E284" s="655"/>
      <c r="F284" s="655"/>
      <c r="G284" s="655"/>
    </row>
    <row r="285" spans="1:7" s="1" customFormat="1" x14ac:dyDescent="0.25">
      <c r="A285" s="218" t="s">
        <v>1198</v>
      </c>
      <c r="B285" s="96" t="s">
        <v>1001</v>
      </c>
      <c r="C285" s="642">
        <v>0</v>
      </c>
      <c r="D285" s="504"/>
      <c r="E285" s="655"/>
      <c r="F285" s="655"/>
      <c r="G285" s="655"/>
    </row>
    <row r="286" spans="1:7" s="1" customFormat="1" x14ac:dyDescent="0.25">
      <c r="A286" s="218" t="s">
        <v>1199</v>
      </c>
      <c r="B286" s="96" t="s">
        <v>1002</v>
      </c>
      <c r="C286" s="642">
        <v>2.3274085771671165</v>
      </c>
      <c r="D286" s="504"/>
      <c r="E286" s="655"/>
      <c r="F286" s="655"/>
      <c r="G286" s="655"/>
    </row>
    <row r="287" spans="1:7" s="1" customFormat="1" x14ac:dyDescent="0.25">
      <c r="A287" s="218" t="s">
        <v>1200</v>
      </c>
      <c r="B287" s="96" t="s">
        <v>1003</v>
      </c>
      <c r="C287" s="642">
        <v>0.77072884520723561</v>
      </c>
      <c r="D287" s="504"/>
      <c r="E287" s="655"/>
      <c r="F287" s="655"/>
      <c r="G287" s="655"/>
    </row>
    <row r="288" spans="1:7" s="1" customFormat="1" x14ac:dyDescent="0.25">
      <c r="A288" s="218" t="s">
        <v>1201</v>
      </c>
      <c r="B288" s="96" t="s">
        <v>1004</v>
      </c>
      <c r="C288" s="642">
        <v>5.2060000000000004</v>
      </c>
      <c r="D288" s="504"/>
      <c r="E288" s="655"/>
      <c r="F288" s="655"/>
      <c r="G288" s="655"/>
    </row>
    <row r="289" spans="1:7" s="1" customFormat="1" x14ac:dyDescent="0.25">
      <c r="A289" s="218" t="s">
        <v>1202</v>
      </c>
      <c r="B289" s="96" t="s">
        <v>954</v>
      </c>
      <c r="C289" s="642">
        <v>0</v>
      </c>
      <c r="D289" s="504"/>
      <c r="E289" s="655"/>
      <c r="F289" s="655"/>
      <c r="G289" s="655"/>
    </row>
    <row r="290" spans="1:7" s="1" customFormat="1" x14ac:dyDescent="0.25">
      <c r="A290" s="218" t="s">
        <v>1203</v>
      </c>
      <c r="B290" s="96" t="s">
        <v>1005</v>
      </c>
      <c r="C290" s="642">
        <v>0</v>
      </c>
      <c r="D290" s="504"/>
      <c r="E290" s="655"/>
      <c r="F290" s="655"/>
      <c r="G290" s="655"/>
    </row>
    <row r="291" spans="1:7" s="1" customFormat="1" x14ac:dyDescent="0.25">
      <c r="A291" s="218" t="s">
        <v>1204</v>
      </c>
      <c r="B291" s="96" t="s">
        <v>956</v>
      </c>
      <c r="C291" s="642">
        <v>0</v>
      </c>
      <c r="D291" s="504"/>
      <c r="E291" s="655"/>
      <c r="F291" s="655"/>
      <c r="G291" s="655"/>
    </row>
    <row r="292" spans="1:7" s="1" customFormat="1" x14ac:dyDescent="0.25">
      <c r="A292" s="218" t="s">
        <v>1205</v>
      </c>
      <c r="B292" s="96" t="s">
        <v>1006</v>
      </c>
      <c r="C292" s="642">
        <v>3.4502577625647367E-2</v>
      </c>
      <c r="D292" s="504"/>
      <c r="E292" s="655"/>
      <c r="F292" s="655"/>
      <c r="G292" s="655"/>
    </row>
    <row r="293" spans="1:7" s="1" customFormat="1" x14ac:dyDescent="0.25">
      <c r="A293" s="218" t="s">
        <v>1206</v>
      </c>
      <c r="B293" s="96" t="s">
        <v>1007</v>
      </c>
      <c r="C293" s="642">
        <v>0</v>
      </c>
      <c r="D293" s="612" t="s">
        <v>1207</v>
      </c>
      <c r="E293" s="655"/>
      <c r="F293" s="655"/>
      <c r="G293" s="655"/>
    </row>
    <row r="294" spans="1:7" s="1" customFormat="1" ht="15.75" thickBot="1" x14ac:dyDescent="0.3">
      <c r="A294" s="218" t="s">
        <v>1208</v>
      </c>
      <c r="B294" s="96" t="s">
        <v>1009</v>
      </c>
      <c r="C294" s="642">
        <v>1.762349111470209</v>
      </c>
      <c r="D294" s="616" t="s">
        <v>1209</v>
      </c>
      <c r="E294" s="655"/>
      <c r="F294" s="655"/>
      <c r="G294" s="655"/>
    </row>
    <row r="295" spans="1:7" s="1" customFormat="1" ht="15.75" thickBot="1" x14ac:dyDescent="0.3">
      <c r="A295" s="617"/>
      <c r="B295" s="665" t="s">
        <v>1210</v>
      </c>
      <c r="C295" s="619">
        <f>SUM(C23,C53)</f>
        <v>1404.1271300000078</v>
      </c>
      <c r="D295" s="666" t="s">
        <v>1211</v>
      </c>
      <c r="E295" s="655"/>
      <c r="F295" s="655"/>
      <c r="G295" s="655"/>
    </row>
    <row r="296" spans="1:7" s="1" customFormat="1" x14ac:dyDescent="0.25">
      <c r="A296" s="599"/>
      <c r="B296" s="667"/>
      <c r="C296" s="599"/>
      <c r="D296" s="668"/>
      <c r="E296" s="599"/>
      <c r="F296" s="600"/>
      <c r="G296" s="600"/>
    </row>
    <row r="297" spans="1:7" s="1" customFormat="1" x14ac:dyDescent="0.25">
      <c r="A297" s="600"/>
      <c r="B297" s="669"/>
      <c r="C297" s="600"/>
      <c r="D297" s="670"/>
      <c r="E297" s="600"/>
      <c r="F297" s="600"/>
      <c r="G297" s="600"/>
    </row>
    <row r="298" spans="1:7" s="1" customFormat="1" x14ac:dyDescent="0.25">
      <c r="A298" s="671"/>
      <c r="B298" s="604"/>
      <c r="C298" s="600"/>
      <c r="D298" s="670"/>
      <c r="E298" s="600"/>
      <c r="F298" s="600"/>
      <c r="G298" s="600"/>
    </row>
    <row r="299" spans="1:7" s="1" customFormat="1" x14ac:dyDescent="0.25">
      <c r="A299" s="600"/>
      <c r="B299" s="604"/>
      <c r="C299" s="600"/>
      <c r="D299" s="670"/>
      <c r="E299" s="600"/>
      <c r="F299" s="600"/>
      <c r="G299" s="600"/>
    </row>
    <row r="300" spans="1:7" s="1" customFormat="1" x14ac:dyDescent="0.25">
      <c r="A300" s="600"/>
      <c r="B300" s="604"/>
      <c r="C300" s="600"/>
      <c r="D300" s="670"/>
      <c r="E300" s="600"/>
      <c r="F300" s="600"/>
      <c r="G300" s="600"/>
    </row>
    <row r="301" spans="1:7" s="1" customFormat="1" x14ac:dyDescent="0.25">
      <c r="A301" s="600"/>
      <c r="B301" s="604"/>
      <c r="C301" s="600"/>
      <c r="D301" s="670"/>
      <c r="E301" s="600"/>
      <c r="F301" s="600"/>
      <c r="G301" s="600"/>
    </row>
    <row r="302" spans="1:7" s="1" customFormat="1" x14ac:dyDescent="0.25">
      <c r="A302" s="600"/>
      <c r="B302" s="604"/>
      <c r="C302" s="600"/>
      <c r="D302" s="670"/>
      <c r="E302" s="600"/>
      <c r="F302" s="600"/>
      <c r="G302" s="600"/>
    </row>
    <row r="303" spans="1:7" s="1" customFormat="1" x14ac:dyDescent="0.25">
      <c r="A303" s="600"/>
      <c r="B303" s="604"/>
      <c r="C303" s="600"/>
      <c r="D303" s="670"/>
      <c r="E303" s="600"/>
      <c r="F303" s="600"/>
      <c r="G303" s="600"/>
    </row>
    <row r="304" spans="1:7" s="1" customFormat="1" x14ac:dyDescent="0.25">
      <c r="A304" s="600"/>
      <c r="B304" s="604"/>
      <c r="C304" s="600"/>
      <c r="D304" s="670"/>
      <c r="E304" s="600"/>
      <c r="F304" s="600"/>
      <c r="G304" s="600"/>
    </row>
    <row r="305" spans="1:7" s="1" customFormat="1" x14ac:dyDescent="0.25">
      <c r="A305" s="600"/>
      <c r="B305" s="604"/>
      <c r="C305" s="600"/>
      <c r="D305" s="670"/>
      <c r="E305" s="600"/>
      <c r="F305" s="600"/>
      <c r="G305" s="600"/>
    </row>
  </sheetData>
  <sheetProtection algorithmName="SHA-512" hashValue="N8RGmZfpPuu95ITBm593XrEDLpUS+hYg0BGhey3as2xStb33nbNVCd0IrosQFnx4x++nvAbr5Sup4J0PuQEBlw==" saltValue="BswMD5ZAifbqBupLLHRgtuS03KmZVdsVWiOj7SH9j12cNEjkDaGSpNgtrE0431/vDZ1o6kjjFWTXPP2wl5mUiA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3"/>
  <sheetViews>
    <sheetView topLeftCell="A76" zoomScaleNormal="100" workbookViewId="0">
      <selection activeCell="C97" sqref="C97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814" t="s">
        <v>0</v>
      </c>
      <c r="B1" s="815"/>
      <c r="C1" s="815"/>
      <c r="D1" s="816"/>
    </row>
    <row r="2" spans="1:7" s="2" customFormat="1" x14ac:dyDescent="0.25">
      <c r="A2" s="814" t="s">
        <v>1</v>
      </c>
      <c r="B2" s="815"/>
      <c r="C2" s="815"/>
      <c r="D2" s="816"/>
    </row>
    <row r="3" spans="1:7" s="2" customFormat="1" x14ac:dyDescent="0.25">
      <c r="A3" s="817"/>
      <c r="B3" s="818"/>
      <c r="C3" s="818"/>
      <c r="D3" s="819"/>
    </row>
    <row r="4" spans="1:7" s="2" customFormat="1" x14ac:dyDescent="0.25">
      <c r="A4" s="672"/>
      <c r="B4" s="672"/>
      <c r="C4" s="672"/>
      <c r="D4" s="672"/>
    </row>
    <row r="5" spans="1:7" s="2" customFormat="1" x14ac:dyDescent="0.25">
      <c r="A5" s="943" t="s">
        <v>1212</v>
      </c>
      <c r="B5" s="944"/>
      <c r="C5" s="944"/>
      <c r="D5" s="945"/>
    </row>
    <row r="6" spans="1:7" s="2" customFormat="1" x14ac:dyDescent="0.25">
      <c r="A6" s="672"/>
      <c r="B6" s="672"/>
      <c r="C6" s="672"/>
      <c r="D6" s="672"/>
    </row>
    <row r="8" spans="1:7" s="2" customFormat="1" ht="15.75" thickBot="1" x14ac:dyDescent="0.3">
      <c r="A8" s="673"/>
      <c r="B8" s="930" t="s">
        <v>1213</v>
      </c>
      <c r="C8" s="930"/>
      <c r="D8" s="930"/>
      <c r="E8" s="468"/>
      <c r="F8" s="674"/>
      <c r="G8" s="5"/>
    </row>
    <row r="9" spans="1:7" s="2" customFormat="1" ht="15.75" thickBot="1" x14ac:dyDescent="0.3">
      <c r="A9" s="675" t="s">
        <v>4</v>
      </c>
      <c r="B9" s="676" t="s">
        <v>5</v>
      </c>
      <c r="C9" s="602" t="s">
        <v>1455</v>
      </c>
      <c r="D9" s="603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677">
        <v>4</v>
      </c>
      <c r="E10" s="470"/>
      <c r="F10" s="547"/>
      <c r="G10" s="547"/>
    </row>
    <row r="11" spans="1:7" s="2" customFormat="1" x14ac:dyDescent="0.25">
      <c r="A11" s="678" t="s">
        <v>8</v>
      </c>
      <c r="B11" s="13" t="s">
        <v>1214</v>
      </c>
      <c r="C11" s="679">
        <f>SUM(C12,C13,C14,C24)</f>
        <v>1198.9197449999999</v>
      </c>
      <c r="D11" s="680"/>
      <c r="E11" s="470"/>
      <c r="F11" s="547"/>
      <c r="G11" s="547"/>
    </row>
    <row r="12" spans="1:7" s="2" customFormat="1" x14ac:dyDescent="0.25">
      <c r="A12" s="574" t="s">
        <v>10</v>
      </c>
      <c r="B12" s="16" t="s">
        <v>1215</v>
      </c>
      <c r="C12" s="681">
        <v>132.41143</v>
      </c>
      <c r="D12" s="682" t="s">
        <v>1216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1217</v>
      </c>
      <c r="C13" s="683">
        <v>448.23821999999996</v>
      </c>
      <c r="D13" s="682" t="s">
        <v>1218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1219</v>
      </c>
      <c r="C14" s="684">
        <f>SUM(C15,C16,C20:C23)</f>
        <v>603.93709999999999</v>
      </c>
      <c r="D14" s="682" t="s">
        <v>1220</v>
      </c>
      <c r="E14" s="470"/>
      <c r="F14" s="547"/>
      <c r="G14" s="547"/>
    </row>
    <row r="15" spans="1:7" s="2" customFormat="1" x14ac:dyDescent="0.25">
      <c r="A15" s="685" t="s">
        <v>1221</v>
      </c>
      <c r="B15" s="19" t="s">
        <v>1222</v>
      </c>
      <c r="C15" s="686">
        <v>0</v>
      </c>
      <c r="D15" s="687"/>
      <c r="E15" s="470"/>
      <c r="F15" s="547"/>
      <c r="G15" s="547"/>
    </row>
    <row r="16" spans="1:7" s="2" customFormat="1" x14ac:dyDescent="0.25">
      <c r="A16" s="685" t="s">
        <v>1223</v>
      </c>
      <c r="B16" s="19" t="s">
        <v>1224</v>
      </c>
      <c r="C16" s="688">
        <f>SUM(C17,C18,C19)</f>
        <v>584.22762</v>
      </c>
      <c r="D16" s="687"/>
      <c r="E16" s="470"/>
      <c r="F16" s="547"/>
      <c r="G16" s="547"/>
    </row>
    <row r="17" spans="1:7" s="2" customFormat="1" x14ac:dyDescent="0.25">
      <c r="A17" s="685" t="s">
        <v>1225</v>
      </c>
      <c r="B17" s="19" t="s">
        <v>1226</v>
      </c>
      <c r="C17" s="689">
        <v>148.43553</v>
      </c>
      <c r="D17" s="687"/>
      <c r="E17" s="470"/>
      <c r="F17" s="547"/>
      <c r="G17" s="547"/>
    </row>
    <row r="18" spans="1:7" s="2" customFormat="1" x14ac:dyDescent="0.25">
      <c r="A18" s="685" t="s">
        <v>1227</v>
      </c>
      <c r="B18" s="19" t="s">
        <v>1228</v>
      </c>
      <c r="C18" s="689">
        <v>435.79209000000003</v>
      </c>
      <c r="D18" s="687"/>
      <c r="E18" s="470"/>
      <c r="F18" s="547"/>
      <c r="G18" s="547"/>
    </row>
    <row r="19" spans="1:7" s="2" customFormat="1" x14ac:dyDescent="0.25">
      <c r="A19" s="685" t="s">
        <v>1229</v>
      </c>
      <c r="B19" s="19" t="s">
        <v>1230</v>
      </c>
      <c r="C19" s="689">
        <v>0</v>
      </c>
      <c r="D19" s="687"/>
      <c r="E19" s="470"/>
      <c r="F19" s="547"/>
      <c r="G19" s="547"/>
    </row>
    <row r="20" spans="1:7" s="2" customFormat="1" x14ac:dyDescent="0.25">
      <c r="A20" s="685" t="s">
        <v>1231</v>
      </c>
      <c r="B20" s="19" t="s">
        <v>1232</v>
      </c>
      <c r="C20" s="686">
        <v>13.064590000000001</v>
      </c>
      <c r="D20" s="687"/>
      <c r="E20" s="470"/>
      <c r="F20" s="547"/>
      <c r="G20" s="547"/>
    </row>
    <row r="21" spans="1:7" s="2" customFormat="1" x14ac:dyDescent="0.25">
      <c r="A21" s="685" t="s">
        <v>1233</v>
      </c>
      <c r="B21" s="19" t="s">
        <v>1234</v>
      </c>
      <c r="C21" s="686">
        <v>0</v>
      </c>
      <c r="D21" s="687"/>
      <c r="E21" s="470"/>
      <c r="F21" s="547"/>
      <c r="G21" s="547"/>
    </row>
    <row r="22" spans="1:7" s="2" customFormat="1" x14ac:dyDescent="0.25">
      <c r="A22" s="84" t="s">
        <v>1235</v>
      </c>
      <c r="B22" s="690" t="s">
        <v>1236</v>
      </c>
      <c r="C22" s="681">
        <v>0</v>
      </c>
      <c r="D22" s="682" t="s">
        <v>1237</v>
      </c>
      <c r="E22" s="470"/>
      <c r="F22" s="547"/>
      <c r="G22" s="547"/>
    </row>
    <row r="23" spans="1:7" s="2" customFormat="1" x14ac:dyDescent="0.25">
      <c r="A23" s="691" t="s">
        <v>1238</v>
      </c>
      <c r="B23" s="40" t="s">
        <v>1239</v>
      </c>
      <c r="C23" s="681">
        <v>6.6448900000000002</v>
      </c>
      <c r="D23" s="682" t="s">
        <v>1240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1241</v>
      </c>
      <c r="C24" s="681">
        <v>14.332995</v>
      </c>
      <c r="D24" s="682" t="s">
        <v>1242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1243</v>
      </c>
      <c r="C25" s="692">
        <f>SUM(C26,C35)</f>
        <v>1160.7984616874883</v>
      </c>
      <c r="D25" s="682"/>
      <c r="E25" s="470"/>
      <c r="F25" s="547"/>
      <c r="G25" s="547"/>
    </row>
    <row r="26" spans="1:7" s="2" customFormat="1" x14ac:dyDescent="0.25">
      <c r="A26" s="218" t="s">
        <v>24</v>
      </c>
      <c r="B26" s="482" t="s">
        <v>1244</v>
      </c>
      <c r="C26" s="692">
        <f>SUM(C27,C28,C29)</f>
        <v>1059.3481323657709</v>
      </c>
      <c r="D26" s="682" t="s">
        <v>1245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1246</v>
      </c>
      <c r="C27" s="693">
        <v>150.54717572165472</v>
      </c>
      <c r="D27" s="682" t="s">
        <v>1247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1248</v>
      </c>
      <c r="C28" s="693">
        <v>404.68278338649992</v>
      </c>
      <c r="D28" s="682" t="s">
        <v>1249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1250</v>
      </c>
      <c r="C29" s="694">
        <f>SUM(C30:C34)</f>
        <v>504.11817325761621</v>
      </c>
      <c r="D29" s="682" t="s">
        <v>1251</v>
      </c>
      <c r="E29" s="470"/>
      <c r="F29" s="547"/>
      <c r="G29" s="547"/>
    </row>
    <row r="30" spans="1:7" s="2" customFormat="1" x14ac:dyDescent="0.25">
      <c r="A30" s="685" t="s">
        <v>1252</v>
      </c>
      <c r="B30" s="19" t="s">
        <v>1253</v>
      </c>
      <c r="C30" s="695">
        <v>82.639495296899014</v>
      </c>
      <c r="D30" s="682" t="s">
        <v>1254</v>
      </c>
      <c r="E30" s="470"/>
      <c r="F30" s="547"/>
      <c r="G30" s="547"/>
    </row>
    <row r="31" spans="1:7" s="2" customFormat="1" x14ac:dyDescent="0.25">
      <c r="A31" s="685" t="s">
        <v>1255</v>
      </c>
      <c r="B31" s="40" t="s">
        <v>1256</v>
      </c>
      <c r="C31" s="695">
        <v>387.41167109737637</v>
      </c>
      <c r="D31" s="682" t="s">
        <v>1257</v>
      </c>
      <c r="E31" s="470"/>
      <c r="F31" s="547"/>
      <c r="G31" s="547"/>
    </row>
    <row r="32" spans="1:7" s="2" customFormat="1" x14ac:dyDescent="0.25">
      <c r="A32" s="685" t="s">
        <v>1258</v>
      </c>
      <c r="B32" s="19" t="s">
        <v>1259</v>
      </c>
      <c r="C32" s="695">
        <v>34.032504285714587</v>
      </c>
      <c r="D32" s="682" t="s">
        <v>1260</v>
      </c>
      <c r="E32" s="470"/>
      <c r="F32" s="547"/>
      <c r="G32" s="547"/>
    </row>
    <row r="33" spans="1:7" s="2" customFormat="1" x14ac:dyDescent="0.25">
      <c r="A33" s="84" t="s">
        <v>1261</v>
      </c>
      <c r="B33" s="690" t="s">
        <v>1236</v>
      </c>
      <c r="C33" s="645">
        <v>2.9999999999999998E-13</v>
      </c>
      <c r="D33" s="682" t="s">
        <v>1262</v>
      </c>
      <c r="E33" s="470"/>
      <c r="F33" s="547"/>
      <c r="G33" s="547"/>
    </row>
    <row r="34" spans="1:7" s="2" customFormat="1" x14ac:dyDescent="0.25">
      <c r="A34" s="84" t="s">
        <v>1263</v>
      </c>
      <c r="B34" s="690" t="s">
        <v>1264</v>
      </c>
      <c r="C34" s="693">
        <v>3.450257762594737E-2</v>
      </c>
      <c r="D34" s="682" t="s">
        <v>1265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1266</v>
      </c>
      <c r="C35" s="696">
        <v>101.45032932171732</v>
      </c>
      <c r="D35" s="697" t="s">
        <v>1267</v>
      </c>
      <c r="E35" s="470"/>
      <c r="F35" s="547"/>
      <c r="G35" s="547"/>
    </row>
    <row r="36" spans="1:7" s="2" customFormat="1" x14ac:dyDescent="0.25">
      <c r="A36" s="698" t="s">
        <v>48</v>
      </c>
      <c r="B36" s="29" t="s">
        <v>1268</v>
      </c>
      <c r="C36" s="692">
        <f>C11-C25</f>
        <v>38.12128331251165</v>
      </c>
      <c r="D36" s="682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1269</v>
      </c>
      <c r="C37" s="699">
        <v>124.92058126810932</v>
      </c>
      <c r="D37" s="697" t="s">
        <v>1270</v>
      </c>
      <c r="E37" s="470"/>
      <c r="F37" s="547"/>
      <c r="G37" s="547"/>
    </row>
    <row r="38" spans="1:7" s="2" customFormat="1" x14ac:dyDescent="0.25">
      <c r="A38" s="698" t="s">
        <v>114</v>
      </c>
      <c r="B38" s="29" t="s">
        <v>1271</v>
      </c>
      <c r="C38" s="692">
        <f>C36-C37</f>
        <v>-86.799297955597666</v>
      </c>
      <c r="D38" s="682"/>
      <c r="E38" s="470"/>
      <c r="F38" s="547"/>
      <c r="G38" s="547"/>
    </row>
    <row r="39" spans="1:7" s="2" customFormat="1" x14ac:dyDescent="0.25">
      <c r="A39" s="698" t="s">
        <v>1272</v>
      </c>
      <c r="B39" s="29" t="s">
        <v>1273</v>
      </c>
      <c r="C39" s="692">
        <f>C40-C41</f>
        <v>-3.3228482429753785E-13</v>
      </c>
      <c r="D39" s="682"/>
      <c r="E39" s="470"/>
      <c r="F39" s="547"/>
      <c r="G39" s="547"/>
    </row>
    <row r="40" spans="1:7" s="2" customFormat="1" x14ac:dyDescent="0.25">
      <c r="A40" s="700" t="s">
        <v>1274</v>
      </c>
      <c r="B40" s="701" t="s">
        <v>1275</v>
      </c>
      <c r="C40" s="699">
        <v>0</v>
      </c>
      <c r="D40" s="697" t="s">
        <v>1276</v>
      </c>
      <c r="E40" s="470"/>
      <c r="F40" s="547"/>
      <c r="G40" s="547"/>
    </row>
    <row r="41" spans="1:7" s="2" customFormat="1" x14ac:dyDescent="0.25">
      <c r="A41" s="700" t="s">
        <v>1277</v>
      </c>
      <c r="B41" s="701" t="s">
        <v>1278</v>
      </c>
      <c r="C41" s="692">
        <f>SUM(C42:C44)</f>
        <v>3.3228482429753785E-13</v>
      </c>
      <c r="D41" s="697" t="s">
        <v>1279</v>
      </c>
      <c r="E41" s="470"/>
      <c r="F41" s="547"/>
      <c r="G41" s="547"/>
    </row>
    <row r="42" spans="1:7" s="2" customFormat="1" x14ac:dyDescent="0.25">
      <c r="A42" s="702" t="s">
        <v>1280</v>
      </c>
      <c r="B42" s="27" t="s">
        <v>1281</v>
      </c>
      <c r="C42" s="282">
        <v>2.9999999999999998E-13</v>
      </c>
      <c r="D42" s="682" t="s">
        <v>1282</v>
      </c>
      <c r="E42" s="470"/>
      <c r="F42" s="547"/>
      <c r="G42" s="547"/>
    </row>
    <row r="43" spans="1:7" s="2" customFormat="1" x14ac:dyDescent="0.25">
      <c r="A43" s="702" t="s">
        <v>1283</v>
      </c>
      <c r="B43" s="27" t="s">
        <v>1284</v>
      </c>
      <c r="C43" s="282">
        <v>0</v>
      </c>
      <c r="D43" s="682" t="s">
        <v>1285</v>
      </c>
      <c r="E43" s="470"/>
      <c r="F43" s="547"/>
      <c r="G43" s="547"/>
    </row>
    <row r="44" spans="1:7" s="2" customFormat="1" x14ac:dyDescent="0.25">
      <c r="A44" s="702" t="s">
        <v>1286</v>
      </c>
      <c r="B44" s="27" t="s">
        <v>1287</v>
      </c>
      <c r="C44" s="282">
        <v>3.2284824297537872E-14</v>
      </c>
      <c r="D44" s="682" t="s">
        <v>1288</v>
      </c>
      <c r="E44" s="470"/>
      <c r="F44" s="547"/>
      <c r="G44" s="547"/>
    </row>
    <row r="45" spans="1:7" s="2" customFormat="1" x14ac:dyDescent="0.25">
      <c r="A45" s="698" t="s">
        <v>1289</v>
      </c>
      <c r="B45" s="29" t="s">
        <v>1290</v>
      </c>
      <c r="C45" s="692">
        <f>C46-C66</f>
        <v>10.457732834165164</v>
      </c>
      <c r="D45" s="682"/>
      <c r="E45" s="470"/>
      <c r="F45" s="547"/>
      <c r="G45" s="547"/>
    </row>
    <row r="46" spans="1:7" s="2" customFormat="1" x14ac:dyDescent="0.25">
      <c r="A46" s="700" t="s">
        <v>1291</v>
      </c>
      <c r="B46" s="701" t="s">
        <v>1292</v>
      </c>
      <c r="C46" s="692">
        <f>SUM(C47:C54,C56,C58,C60:C64)</f>
        <v>20.533445</v>
      </c>
      <c r="D46" s="682" t="s">
        <v>1293</v>
      </c>
      <c r="E46" s="470"/>
      <c r="F46" s="547"/>
      <c r="G46" s="547"/>
    </row>
    <row r="47" spans="1:7" s="2" customFormat="1" x14ac:dyDescent="0.25">
      <c r="A47" s="685" t="s">
        <v>1294</v>
      </c>
      <c r="B47" s="19" t="s">
        <v>1295</v>
      </c>
      <c r="C47" s="226">
        <v>0</v>
      </c>
      <c r="D47" s="682"/>
      <c r="E47" s="470"/>
      <c r="F47" s="547"/>
      <c r="G47" s="547"/>
    </row>
    <row r="48" spans="1:7" s="2" customFormat="1" x14ac:dyDescent="0.25">
      <c r="A48" s="685" t="s">
        <v>1296</v>
      </c>
      <c r="B48" s="19" t="s">
        <v>1297</v>
      </c>
      <c r="C48" s="226">
        <v>0</v>
      </c>
      <c r="D48" s="682"/>
      <c r="E48" s="470"/>
      <c r="F48" s="547"/>
      <c r="G48" s="547"/>
    </row>
    <row r="49" spans="1:7" s="2" customFormat="1" x14ac:dyDescent="0.25">
      <c r="A49" s="685" t="s">
        <v>1298</v>
      </c>
      <c r="B49" s="19" t="s">
        <v>1299</v>
      </c>
      <c r="C49" s="226">
        <v>0</v>
      </c>
      <c r="D49" s="682"/>
      <c r="E49" s="470"/>
      <c r="F49" s="547"/>
      <c r="G49" s="547"/>
    </row>
    <row r="50" spans="1:7" s="2" customFormat="1" x14ac:dyDescent="0.25">
      <c r="A50" s="685" t="s">
        <v>1300</v>
      </c>
      <c r="B50" s="19" t="s">
        <v>1301</v>
      </c>
      <c r="C50" s="695">
        <v>0</v>
      </c>
      <c r="D50" s="682"/>
      <c r="E50" s="470"/>
      <c r="F50" s="547"/>
      <c r="G50" s="547"/>
    </row>
    <row r="51" spans="1:7" s="2" customFormat="1" x14ac:dyDescent="0.25">
      <c r="A51" s="685" t="s">
        <v>1302</v>
      </c>
      <c r="B51" s="19" t="s">
        <v>1303</v>
      </c>
      <c r="C51" s="695">
        <v>4.1935900000000004</v>
      </c>
      <c r="D51" s="682"/>
      <c r="E51" s="470"/>
      <c r="F51" s="547"/>
      <c r="G51" s="547"/>
    </row>
    <row r="52" spans="1:7" s="2" customFormat="1" x14ac:dyDescent="0.25">
      <c r="A52" s="685" t="s">
        <v>1304</v>
      </c>
      <c r="B52" s="19" t="s">
        <v>1305</v>
      </c>
      <c r="C52" s="695">
        <v>0</v>
      </c>
      <c r="D52" s="682"/>
      <c r="E52" s="470"/>
      <c r="F52" s="547"/>
      <c r="G52" s="547"/>
    </row>
    <row r="53" spans="1:7" s="2" customFormat="1" x14ac:dyDescent="0.25">
      <c r="A53" s="685" t="s">
        <v>1306</v>
      </c>
      <c r="B53" s="19" t="s">
        <v>1307</v>
      </c>
      <c r="C53" s="695">
        <v>0.99486000000000008</v>
      </c>
      <c r="D53" s="682"/>
      <c r="E53" s="470"/>
      <c r="F53" s="547"/>
      <c r="G53" s="547"/>
    </row>
    <row r="54" spans="1:7" s="2" customFormat="1" x14ac:dyDescent="0.25">
      <c r="A54" s="685" t="s">
        <v>1308</v>
      </c>
      <c r="B54" s="19" t="s">
        <v>1309</v>
      </c>
      <c r="C54" s="695">
        <v>12.009084999999999</v>
      </c>
      <c r="D54" s="682"/>
      <c r="E54" s="470"/>
      <c r="F54" s="547"/>
      <c r="G54" s="547"/>
    </row>
    <row r="55" spans="1:7" s="2" customFormat="1" x14ac:dyDescent="0.25">
      <c r="A55" s="685" t="s">
        <v>1310</v>
      </c>
      <c r="B55" s="19" t="s">
        <v>1311</v>
      </c>
      <c r="C55" s="695">
        <v>12.009084999999999</v>
      </c>
      <c r="D55" s="682"/>
      <c r="E55" s="470"/>
      <c r="F55" s="547"/>
      <c r="G55" s="547"/>
    </row>
    <row r="56" spans="1:7" s="2" customFormat="1" x14ac:dyDescent="0.25">
      <c r="A56" s="685" t="s">
        <v>1312</v>
      </c>
      <c r="B56" s="19" t="s">
        <v>1313</v>
      </c>
      <c r="C56" s="695">
        <v>2.3239099999999997</v>
      </c>
      <c r="D56" s="682"/>
      <c r="E56" s="470"/>
      <c r="F56" s="547"/>
      <c r="G56" s="547"/>
    </row>
    <row r="57" spans="1:7" s="2" customFormat="1" x14ac:dyDescent="0.25">
      <c r="A57" s="685" t="s">
        <v>1314</v>
      </c>
      <c r="B57" s="19" t="s">
        <v>1311</v>
      </c>
      <c r="C57" s="695">
        <v>2.3239099999999997</v>
      </c>
      <c r="D57" s="682"/>
      <c r="E57" s="470"/>
      <c r="F57" s="547"/>
      <c r="G57" s="547"/>
    </row>
    <row r="58" spans="1:7" s="2" customFormat="1" x14ac:dyDescent="0.25">
      <c r="A58" s="685" t="s">
        <v>1315</v>
      </c>
      <c r="B58" s="19" t="s">
        <v>1316</v>
      </c>
      <c r="C58" s="703">
        <v>0</v>
      </c>
      <c r="D58" s="682"/>
      <c r="E58" s="470"/>
      <c r="F58" s="547"/>
      <c r="G58" s="547"/>
    </row>
    <row r="59" spans="1:7" s="2" customFormat="1" x14ac:dyDescent="0.25">
      <c r="A59" s="685" t="s">
        <v>1317</v>
      </c>
      <c r="B59" s="19" t="s">
        <v>1311</v>
      </c>
      <c r="C59" s="695">
        <v>0</v>
      </c>
      <c r="D59" s="682"/>
      <c r="E59" s="470"/>
      <c r="F59" s="547"/>
      <c r="G59" s="547"/>
    </row>
    <row r="60" spans="1:7" s="2" customFormat="1" x14ac:dyDescent="0.25">
      <c r="A60" s="685" t="s">
        <v>1318</v>
      </c>
      <c r="B60" s="19" t="s">
        <v>1319</v>
      </c>
      <c r="C60" s="695">
        <v>0</v>
      </c>
      <c r="D60" s="682"/>
      <c r="E60" s="470"/>
      <c r="F60" s="547"/>
      <c r="G60" s="547"/>
    </row>
    <row r="61" spans="1:7" s="2" customFormat="1" x14ac:dyDescent="0.25">
      <c r="A61" s="685" t="s">
        <v>1320</v>
      </c>
      <c r="B61" s="19" t="s">
        <v>1321</v>
      </c>
      <c r="C61" s="695">
        <v>0</v>
      </c>
      <c r="D61" s="682"/>
      <c r="E61" s="470"/>
      <c r="F61" s="547"/>
      <c r="G61" s="547"/>
    </row>
    <row r="62" spans="1:7" s="2" customFormat="1" x14ac:dyDescent="0.25">
      <c r="A62" s="685" t="s">
        <v>1322</v>
      </c>
      <c r="B62" s="19" t="s">
        <v>1323</v>
      </c>
      <c r="C62" s="695">
        <v>0</v>
      </c>
      <c r="D62" s="682"/>
      <c r="E62" s="470"/>
      <c r="F62" s="547"/>
      <c r="G62" s="547"/>
    </row>
    <row r="63" spans="1:7" s="2" customFormat="1" x14ac:dyDescent="0.25">
      <c r="A63" s="685" t="s">
        <v>1324</v>
      </c>
      <c r="B63" s="19" t="s">
        <v>1325</v>
      </c>
      <c r="C63" s="695">
        <v>1.012</v>
      </c>
      <c r="D63" s="682"/>
      <c r="E63" s="470"/>
      <c r="F63" s="547"/>
      <c r="G63" s="547"/>
    </row>
    <row r="64" spans="1:7" s="2" customFormat="1" x14ac:dyDescent="0.25">
      <c r="A64" s="685" t="s">
        <v>1326</v>
      </c>
      <c r="B64" s="19" t="s">
        <v>1327</v>
      </c>
      <c r="C64" s="695">
        <v>0</v>
      </c>
      <c r="D64" s="682"/>
      <c r="E64" s="470"/>
      <c r="F64" s="547"/>
      <c r="G64" s="547"/>
    </row>
    <row r="65" spans="1:7" s="2" customFormat="1" x14ac:dyDescent="0.25">
      <c r="A65" s="685" t="s">
        <v>1328</v>
      </c>
      <c r="B65" s="19" t="s">
        <v>1311</v>
      </c>
      <c r="C65" s="695">
        <v>0</v>
      </c>
      <c r="D65" s="682"/>
      <c r="E65" s="470"/>
      <c r="F65" s="547"/>
      <c r="G65" s="547"/>
    </row>
    <row r="66" spans="1:7" s="2" customFormat="1" x14ac:dyDescent="0.25">
      <c r="A66" s="700" t="s">
        <v>1329</v>
      </c>
      <c r="B66" s="701" t="s">
        <v>1330</v>
      </c>
      <c r="C66" s="704">
        <f>SUM(C67,C74,C75)</f>
        <v>10.075712165834837</v>
      </c>
      <c r="D66" s="682" t="s">
        <v>1331</v>
      </c>
      <c r="E66" s="470"/>
      <c r="F66" s="547"/>
      <c r="G66" s="547"/>
    </row>
    <row r="67" spans="1:7" s="2" customFormat="1" x14ac:dyDescent="0.25">
      <c r="A67" s="702" t="s">
        <v>1332</v>
      </c>
      <c r="B67" s="16" t="s">
        <v>1333</v>
      </c>
      <c r="C67" s="705">
        <f>SUM(C68:C73)</f>
        <v>9.0967550388151999</v>
      </c>
      <c r="D67" s="682" t="s">
        <v>1334</v>
      </c>
      <c r="E67" s="470"/>
      <c r="F67" s="547"/>
      <c r="G67" s="547"/>
    </row>
    <row r="68" spans="1:7" s="2" customFormat="1" x14ac:dyDescent="0.25">
      <c r="A68" s="685" t="s">
        <v>1335</v>
      </c>
      <c r="B68" s="40" t="s">
        <v>1336</v>
      </c>
      <c r="C68" s="281">
        <v>0</v>
      </c>
      <c r="D68" s="682"/>
      <c r="E68" s="470"/>
      <c r="F68" s="547"/>
      <c r="G68" s="547"/>
    </row>
    <row r="69" spans="1:7" s="2" customFormat="1" x14ac:dyDescent="0.25">
      <c r="A69" s="685" t="s">
        <v>1337</v>
      </c>
      <c r="B69" s="19" t="s">
        <v>1338</v>
      </c>
      <c r="C69" s="281">
        <v>0</v>
      </c>
      <c r="D69" s="682"/>
      <c r="E69" s="470"/>
      <c r="F69" s="547"/>
      <c r="G69" s="547"/>
    </row>
    <row r="70" spans="1:7" s="2" customFormat="1" x14ac:dyDescent="0.25">
      <c r="A70" s="685" t="s">
        <v>1339</v>
      </c>
      <c r="B70" s="19" t="s">
        <v>1340</v>
      </c>
      <c r="C70" s="281">
        <v>0</v>
      </c>
      <c r="D70" s="682"/>
      <c r="E70" s="470"/>
      <c r="F70" s="547"/>
      <c r="G70" s="547"/>
    </row>
    <row r="71" spans="1:7" s="2" customFormat="1" x14ac:dyDescent="0.25">
      <c r="A71" s="685" t="s">
        <v>1341</v>
      </c>
      <c r="B71" s="19" t="s">
        <v>1342</v>
      </c>
      <c r="C71" s="695">
        <v>0</v>
      </c>
      <c r="D71" s="682"/>
      <c r="E71" s="470"/>
      <c r="F71" s="547"/>
      <c r="G71" s="547"/>
    </row>
    <row r="72" spans="1:7" s="2" customFormat="1" x14ac:dyDescent="0.25">
      <c r="A72" s="685" t="s">
        <v>1343</v>
      </c>
      <c r="B72" s="19" t="s">
        <v>1344</v>
      </c>
      <c r="C72" s="695">
        <v>0</v>
      </c>
      <c r="D72" s="682"/>
      <c r="E72" s="470"/>
      <c r="F72" s="547"/>
      <c r="G72" s="547"/>
    </row>
    <row r="73" spans="1:7" s="2" customFormat="1" x14ac:dyDescent="0.25">
      <c r="A73" s="685" t="s">
        <v>1345</v>
      </c>
      <c r="B73" s="19" t="s">
        <v>1346</v>
      </c>
      <c r="C73" s="695">
        <v>9.0967550388151999</v>
      </c>
      <c r="D73" s="682"/>
      <c r="E73" s="470"/>
      <c r="F73" s="547"/>
      <c r="G73" s="547"/>
    </row>
    <row r="74" spans="1:7" s="2" customFormat="1" x14ac:dyDescent="0.25">
      <c r="A74" s="702" t="s">
        <v>1347</v>
      </c>
      <c r="B74" s="16" t="s">
        <v>1348</v>
      </c>
      <c r="C74" s="706">
        <v>0</v>
      </c>
      <c r="D74" s="682" t="s">
        <v>1349</v>
      </c>
      <c r="E74" s="470"/>
      <c r="F74" s="547"/>
      <c r="G74" s="547"/>
    </row>
    <row r="75" spans="1:7" s="2" customFormat="1" x14ac:dyDescent="0.25">
      <c r="A75" s="702" t="s">
        <v>1350</v>
      </c>
      <c r="B75" s="16" t="s">
        <v>1351</v>
      </c>
      <c r="C75" s="706">
        <v>0.97895712701963666</v>
      </c>
      <c r="D75" s="682" t="s">
        <v>1352</v>
      </c>
      <c r="E75" s="470"/>
      <c r="F75" s="547"/>
      <c r="G75" s="547"/>
    </row>
    <row r="76" spans="1:7" s="2" customFormat="1" x14ac:dyDescent="0.25">
      <c r="A76" s="698" t="s">
        <v>1353</v>
      </c>
      <c r="B76" s="29" t="s">
        <v>1354</v>
      </c>
      <c r="C76" s="692">
        <f>C77-C84</f>
        <v>-5.4456100000000003</v>
      </c>
      <c r="D76" s="682"/>
      <c r="E76" s="470"/>
      <c r="F76" s="547"/>
      <c r="G76" s="547"/>
    </row>
    <row r="77" spans="1:7" s="2" customFormat="1" x14ac:dyDescent="0.25">
      <c r="A77" s="700" t="s">
        <v>1355</v>
      </c>
      <c r="B77" s="701" t="s">
        <v>1356</v>
      </c>
      <c r="C77" s="704">
        <f>SUM(C78:C82)</f>
        <v>4.1812199999999997</v>
      </c>
      <c r="D77" s="682"/>
      <c r="E77" s="470"/>
      <c r="F77" s="547"/>
      <c r="G77" s="547"/>
    </row>
    <row r="78" spans="1:7" s="2" customFormat="1" x14ac:dyDescent="0.25">
      <c r="A78" s="707" t="s">
        <v>1357</v>
      </c>
      <c r="B78" s="19" t="s">
        <v>1358</v>
      </c>
      <c r="C78" s="708">
        <v>3.1650399999999999</v>
      </c>
      <c r="D78" s="682"/>
      <c r="E78" s="470"/>
      <c r="F78" s="547"/>
      <c r="G78" s="547"/>
    </row>
    <row r="79" spans="1:7" s="2" customFormat="1" x14ac:dyDescent="0.25">
      <c r="A79" s="707" t="s">
        <v>1359</v>
      </c>
      <c r="B79" s="19" t="s">
        <v>1360</v>
      </c>
      <c r="C79" s="708">
        <v>0</v>
      </c>
      <c r="D79" s="682"/>
      <c r="E79" s="470"/>
      <c r="F79" s="547"/>
      <c r="G79" s="547"/>
    </row>
    <row r="80" spans="1:7" s="2" customFormat="1" x14ac:dyDescent="0.25">
      <c r="A80" s="707" t="s">
        <v>1361</v>
      </c>
      <c r="B80" s="19" t="s">
        <v>1362</v>
      </c>
      <c r="C80" s="708">
        <v>0</v>
      </c>
      <c r="D80" s="682"/>
      <c r="E80" s="470"/>
      <c r="F80" s="547"/>
      <c r="G80" s="547"/>
    </row>
    <row r="81" spans="1:7" s="2" customFormat="1" x14ac:dyDescent="0.25">
      <c r="A81" s="707" t="s">
        <v>1363</v>
      </c>
      <c r="B81" s="19" t="s">
        <v>1364</v>
      </c>
      <c r="C81" s="708">
        <v>0</v>
      </c>
      <c r="D81" s="682"/>
      <c r="E81" s="470"/>
      <c r="F81" s="547"/>
      <c r="G81" s="547"/>
    </row>
    <row r="82" spans="1:7" s="2" customFormat="1" x14ac:dyDescent="0.25">
      <c r="A82" s="707" t="s">
        <v>1365</v>
      </c>
      <c r="B82" s="709" t="s">
        <v>1366</v>
      </c>
      <c r="C82" s="708">
        <v>1.0161799999999999</v>
      </c>
      <c r="D82" s="682"/>
      <c r="E82" s="470"/>
      <c r="F82" s="547"/>
      <c r="G82" s="547"/>
    </row>
    <row r="83" spans="1:7" s="2" customFormat="1" x14ac:dyDescent="0.25">
      <c r="A83" s="710" t="s">
        <v>1367</v>
      </c>
      <c r="B83" s="711" t="s">
        <v>1368</v>
      </c>
      <c r="C83" s="712">
        <v>0</v>
      </c>
      <c r="D83" s="682"/>
      <c r="E83" s="470"/>
      <c r="F83" s="547"/>
      <c r="G83" s="547"/>
    </row>
    <row r="84" spans="1:7" s="2" customFormat="1" x14ac:dyDescent="0.25">
      <c r="A84" s="700" t="s">
        <v>1369</v>
      </c>
      <c r="B84" s="713" t="s">
        <v>1370</v>
      </c>
      <c r="C84" s="704">
        <f>SUM(C85,C88,C89,C90)</f>
        <v>9.62683</v>
      </c>
      <c r="D84" s="682"/>
      <c r="E84" s="470"/>
      <c r="F84" s="547"/>
      <c r="G84" s="547"/>
    </row>
    <row r="85" spans="1:7" s="2" customFormat="1" x14ac:dyDescent="0.25">
      <c r="A85" s="710" t="s">
        <v>1371</v>
      </c>
      <c r="B85" s="714" t="s">
        <v>1372</v>
      </c>
      <c r="C85" s="706">
        <v>9.62683</v>
      </c>
      <c r="D85" s="682"/>
      <c r="E85" s="470"/>
      <c r="F85" s="547"/>
      <c r="G85" s="547"/>
    </row>
    <row r="86" spans="1:7" s="2" customFormat="1" x14ac:dyDescent="0.25">
      <c r="A86" s="710" t="s">
        <v>1373</v>
      </c>
      <c r="B86" s="715" t="s">
        <v>1374</v>
      </c>
      <c r="C86" s="695">
        <v>0</v>
      </c>
      <c r="D86" s="682"/>
      <c r="E86" s="470"/>
      <c r="F86" s="547"/>
      <c r="G86" s="547"/>
    </row>
    <row r="87" spans="1:7" s="2" customFormat="1" x14ac:dyDescent="0.25">
      <c r="A87" s="710" t="s">
        <v>1375</v>
      </c>
      <c r="B87" s="715" t="s">
        <v>1376</v>
      </c>
      <c r="C87" s="695">
        <v>9.62683</v>
      </c>
      <c r="D87" s="682"/>
      <c r="E87" s="470"/>
      <c r="F87" s="547"/>
      <c r="G87" s="547"/>
    </row>
    <row r="88" spans="1:7" s="2" customFormat="1" x14ac:dyDescent="0.25">
      <c r="A88" s="710" t="s">
        <v>1377</v>
      </c>
      <c r="B88" s="714" t="s">
        <v>1378</v>
      </c>
      <c r="C88" s="695">
        <v>0</v>
      </c>
      <c r="D88" s="682"/>
      <c r="E88" s="470"/>
      <c r="F88" s="547"/>
      <c r="G88" s="547"/>
    </row>
    <row r="89" spans="1:7" s="2" customFormat="1" x14ac:dyDescent="0.25">
      <c r="A89" s="710" t="s">
        <v>1379</v>
      </c>
      <c r="B89" s="714" t="s">
        <v>1380</v>
      </c>
      <c r="C89" s="695">
        <v>0</v>
      </c>
      <c r="D89" s="682"/>
      <c r="E89" s="470"/>
      <c r="F89" s="547"/>
      <c r="G89" s="547"/>
    </row>
    <row r="90" spans="1:7" s="2" customFormat="1" x14ac:dyDescent="0.25">
      <c r="A90" s="710" t="s">
        <v>1381</v>
      </c>
      <c r="B90" s="714" t="s">
        <v>1382</v>
      </c>
      <c r="C90" s="695">
        <v>0</v>
      </c>
      <c r="D90" s="682"/>
      <c r="E90" s="470"/>
      <c r="F90" s="547"/>
      <c r="G90" s="547"/>
    </row>
    <row r="91" spans="1:7" s="2" customFormat="1" x14ac:dyDescent="0.25">
      <c r="A91" s="710" t="s">
        <v>1383</v>
      </c>
      <c r="B91" s="716" t="s">
        <v>1384</v>
      </c>
      <c r="C91" s="717">
        <v>0</v>
      </c>
      <c r="D91" s="682"/>
      <c r="E91" s="470"/>
      <c r="F91" s="547"/>
      <c r="G91" s="547"/>
    </row>
    <row r="92" spans="1:7" s="2" customFormat="1" ht="31.5" x14ac:dyDescent="0.25">
      <c r="A92" s="218" t="s">
        <v>1385</v>
      </c>
      <c r="B92" s="718" t="s">
        <v>1386</v>
      </c>
      <c r="C92" s="696">
        <v>98.705544878575324</v>
      </c>
      <c r="D92" s="697" t="s">
        <v>1387</v>
      </c>
      <c r="E92" s="470"/>
      <c r="F92" s="547"/>
      <c r="G92" s="547"/>
    </row>
    <row r="93" spans="1:7" s="2" customFormat="1" x14ac:dyDescent="0.25">
      <c r="A93" s="698" t="s">
        <v>1388</v>
      </c>
      <c r="B93" s="718" t="s">
        <v>1389</v>
      </c>
      <c r="C93" s="692">
        <f>C94-C95</f>
        <v>0</v>
      </c>
      <c r="D93" s="682"/>
      <c r="E93" s="470"/>
      <c r="F93" s="547"/>
      <c r="G93" s="547"/>
    </row>
    <row r="94" spans="1:7" s="2" customFormat="1" x14ac:dyDescent="0.25">
      <c r="A94" s="702" t="s">
        <v>1390</v>
      </c>
      <c r="B94" s="715" t="s">
        <v>1391</v>
      </c>
      <c r="C94" s="719">
        <v>0</v>
      </c>
      <c r="D94" s="682"/>
      <c r="E94" s="470"/>
      <c r="F94" s="547"/>
      <c r="G94" s="547"/>
    </row>
    <row r="95" spans="1:7" s="2" customFormat="1" x14ac:dyDescent="0.25">
      <c r="A95" s="702" t="s">
        <v>1392</v>
      </c>
      <c r="B95" s="715" t="s">
        <v>1393</v>
      </c>
      <c r="C95" s="719">
        <v>0</v>
      </c>
      <c r="D95" s="682"/>
      <c r="E95" s="470"/>
      <c r="F95" s="547"/>
      <c r="G95" s="547"/>
    </row>
    <row r="96" spans="1:7" s="2" customFormat="1" x14ac:dyDescent="0.25">
      <c r="A96" s="698" t="s">
        <v>1394</v>
      </c>
      <c r="B96" s="720" t="s">
        <v>1395</v>
      </c>
      <c r="C96" s="692">
        <f>C38+C39+C45+C76-C92+C93</f>
        <v>-180.49272000000815</v>
      </c>
      <c r="D96" s="682" t="s">
        <v>1396</v>
      </c>
      <c r="E96" s="470"/>
      <c r="F96" s="547"/>
      <c r="G96" s="547"/>
    </row>
    <row r="97" spans="1:7" s="2" customFormat="1" ht="15.75" thickBot="1" x14ac:dyDescent="0.3">
      <c r="A97" s="613" t="s">
        <v>1397</v>
      </c>
      <c r="B97" s="721" t="s">
        <v>1398</v>
      </c>
      <c r="C97" s="722">
        <v>-180.49299999999999</v>
      </c>
      <c r="D97" s="723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24"/>
      <c r="B100" s="724"/>
      <c r="C100" s="724"/>
      <c r="D100" s="724"/>
      <c r="E100" s="725"/>
      <c r="F100" s="5"/>
      <c r="G100" s="5"/>
    </row>
    <row r="101" spans="1:7" s="2" customFormat="1" ht="15" customHeight="1" x14ac:dyDescent="0.25">
      <c r="A101" s="724"/>
      <c r="B101" s="724"/>
      <c r="C101" s="724"/>
      <c r="D101" s="724"/>
      <c r="E101" s="726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tCZT4U5tMU6UQetblpxTqh5WHkG7W3wYALNTvEHGnFwoqv3T6GPDTvjHGbT4yNZtu+VoYUq4q4UsOs31i7n/cw==" saltValue="btgCZCb1zTmtIoTCDKaJAUFZGvfK2kO9mt0DE+2Xqf+wu0+aMmDj1kut6+O2RJTl7ovIbJ5wsJvYRrWIfluCs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9"/>
  <sheetViews>
    <sheetView topLeftCell="G19" workbookViewId="0">
      <selection activeCell="S26" sqref="S26"/>
    </sheetView>
  </sheetViews>
  <sheetFormatPr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851" t="s">
        <v>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3"/>
    </row>
    <row r="2" spans="1:24" s="1" customFormat="1" x14ac:dyDescent="0.25">
      <c r="A2" s="851" t="s">
        <v>1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3"/>
    </row>
    <row r="3" spans="1:24" s="1" customFormat="1" x14ac:dyDescent="0.25">
      <c r="A3" s="854"/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6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857" t="s">
        <v>1399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9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27"/>
      <c r="C8" s="674"/>
      <c r="D8" s="674"/>
      <c r="E8" s="674"/>
      <c r="F8" s="674"/>
      <c r="G8" s="674"/>
      <c r="H8" s="674"/>
      <c r="I8" s="674"/>
      <c r="J8" s="674"/>
      <c r="K8" s="5"/>
      <c r="L8" s="952" t="s">
        <v>1400</v>
      </c>
      <c r="M8" s="952"/>
      <c r="N8" s="952"/>
      <c r="O8" s="952"/>
      <c r="P8" s="952"/>
      <c r="Q8" s="952"/>
      <c r="R8" s="952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892" t="s">
        <v>4</v>
      </c>
      <c r="C9" s="964" t="s">
        <v>5</v>
      </c>
      <c r="D9" s="913" t="s">
        <v>160</v>
      </c>
      <c r="E9" s="895" t="s">
        <v>782</v>
      </c>
      <c r="F9" s="892" t="s">
        <v>1401</v>
      </c>
      <c r="G9" s="960" t="s">
        <v>853</v>
      </c>
      <c r="H9" s="961"/>
      <c r="I9" s="961"/>
      <c r="J9" s="961"/>
      <c r="K9" s="961"/>
      <c r="L9" s="961"/>
      <c r="M9" s="961"/>
      <c r="N9" s="961"/>
      <c r="O9" s="962"/>
      <c r="P9" s="892" t="s">
        <v>785</v>
      </c>
      <c r="Q9" s="895" t="s">
        <v>786</v>
      </c>
      <c r="R9" s="953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893"/>
      <c r="C10" s="965"/>
      <c r="D10" s="914"/>
      <c r="E10" s="896"/>
      <c r="F10" s="893"/>
      <c r="G10" s="901" t="s">
        <v>854</v>
      </c>
      <c r="H10" s="905" t="s">
        <v>788</v>
      </c>
      <c r="I10" s="906"/>
      <c r="J10" s="956"/>
      <c r="K10" s="905" t="s">
        <v>789</v>
      </c>
      <c r="L10" s="906"/>
      <c r="M10" s="906"/>
      <c r="N10" s="906"/>
      <c r="O10" s="907"/>
      <c r="P10" s="893"/>
      <c r="Q10" s="896"/>
      <c r="R10" s="954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893"/>
      <c r="C11" s="965"/>
      <c r="D11" s="914"/>
      <c r="E11" s="896"/>
      <c r="F11" s="893"/>
      <c r="G11" s="902"/>
      <c r="H11" s="957"/>
      <c r="I11" s="958"/>
      <c r="J11" s="959"/>
      <c r="K11" s="957"/>
      <c r="L11" s="958"/>
      <c r="M11" s="958"/>
      <c r="N11" s="958"/>
      <c r="O11" s="963"/>
      <c r="P11" s="893"/>
      <c r="Q11" s="896"/>
      <c r="R11" s="954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894"/>
      <c r="C12" s="966"/>
      <c r="D12" s="915"/>
      <c r="E12" s="897"/>
      <c r="F12" s="894"/>
      <c r="G12" s="903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28" t="s">
        <v>861</v>
      </c>
      <c r="P12" s="894"/>
      <c r="Q12" s="897"/>
      <c r="R12" s="955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29">
        <v>5</v>
      </c>
      <c r="G13" s="730">
        <v>6</v>
      </c>
      <c r="H13" s="730">
        <v>7</v>
      </c>
      <c r="I13" s="730">
        <v>8</v>
      </c>
      <c r="J13" s="56">
        <v>9</v>
      </c>
      <c r="K13" s="730">
        <v>10</v>
      </c>
      <c r="L13" s="731">
        <v>11</v>
      </c>
      <c r="M13" s="731">
        <v>12</v>
      </c>
      <c r="N13" s="56">
        <v>13</v>
      </c>
      <c r="O13" s="732">
        <v>14</v>
      </c>
      <c r="P13" s="551">
        <v>15</v>
      </c>
      <c r="Q13" s="732">
        <v>16</v>
      </c>
      <c r="R13" s="677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33" t="s">
        <v>1402</v>
      </c>
      <c r="D14" s="488" t="s">
        <v>645</v>
      </c>
      <c r="E14" s="734">
        <f>SUM(F14,P14,Q14)</f>
        <v>1068.4448874045861</v>
      </c>
      <c r="F14" s="735">
        <f>SUM(G14:O14)</f>
        <v>1059.3481323657707</v>
      </c>
      <c r="G14" s="736">
        <v>150.54717572165472</v>
      </c>
      <c r="H14" s="737">
        <v>152.38819501992768</v>
      </c>
      <c r="I14" s="737">
        <v>17.276310303690511</v>
      </c>
      <c r="J14" s="737">
        <v>235.01827806288173</v>
      </c>
      <c r="K14" s="737">
        <v>82.639495296899014</v>
      </c>
      <c r="L14" s="738">
        <v>387.41167109737637</v>
      </c>
      <c r="M14" s="737">
        <v>34.032504285714587</v>
      </c>
      <c r="N14" s="736">
        <v>2.9999999999999998E-13</v>
      </c>
      <c r="O14" s="739">
        <v>3.450257762594737E-2</v>
      </c>
      <c r="P14" s="740">
        <v>2.9999999999999998E-13</v>
      </c>
      <c r="Q14" s="237">
        <v>9.0967550388151999</v>
      </c>
      <c r="R14" s="741" t="s">
        <v>1403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1404</v>
      </c>
      <c r="D15" s="488" t="s">
        <v>645</v>
      </c>
      <c r="E15" s="734">
        <f>SUM(F15,P15,Q15)</f>
        <v>101.45032932171732</v>
      </c>
      <c r="F15" s="735">
        <f>SUM(G15:O15)</f>
        <v>101.45032932171732</v>
      </c>
      <c r="G15" s="629">
        <v>1.2836484585954424</v>
      </c>
      <c r="H15" s="629">
        <v>1.6180338059963777</v>
      </c>
      <c r="I15" s="629">
        <v>1.4381516249609647</v>
      </c>
      <c r="J15" s="629">
        <v>17.570477925910428</v>
      </c>
      <c r="K15" s="629">
        <v>32.998283785901315</v>
      </c>
      <c r="L15" s="629">
        <v>43.73844215505946</v>
      </c>
      <c r="M15" s="629">
        <v>2.8032915652933306</v>
      </c>
      <c r="N15" s="629">
        <v>0</v>
      </c>
      <c r="O15" s="282">
        <v>0</v>
      </c>
      <c r="P15" s="742">
        <v>0</v>
      </c>
      <c r="Q15" s="245">
        <v>0</v>
      </c>
      <c r="R15" s="743" t="s">
        <v>1405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33" t="s">
        <v>1406</v>
      </c>
      <c r="D16" s="488" t="s">
        <v>645</v>
      </c>
      <c r="E16" s="744">
        <f>SUM(E14,E15)</f>
        <v>1169.8952167263035</v>
      </c>
      <c r="F16" s="745">
        <f>SUM(F14,F15)</f>
        <v>1160.798461687488</v>
      </c>
      <c r="G16" s="641">
        <f t="shared" ref="G16:Q16" si="0">SUM(G14,G15)</f>
        <v>151.83082418025018</v>
      </c>
      <c r="H16" s="641">
        <f t="shared" si="0"/>
        <v>154.00622882592407</v>
      </c>
      <c r="I16" s="641">
        <f t="shared" si="0"/>
        <v>18.714461928651478</v>
      </c>
      <c r="J16" s="641">
        <f t="shared" si="0"/>
        <v>252.58875598879217</v>
      </c>
      <c r="K16" s="641">
        <f t="shared" si="0"/>
        <v>115.63777908280034</v>
      </c>
      <c r="L16" s="641">
        <f t="shared" si="0"/>
        <v>431.15011325243586</v>
      </c>
      <c r="M16" s="641">
        <f t="shared" si="0"/>
        <v>36.835795851007916</v>
      </c>
      <c r="N16" s="641">
        <f t="shared" si="0"/>
        <v>2.9999999999999998E-13</v>
      </c>
      <c r="O16" s="746">
        <f t="shared" si="0"/>
        <v>3.450257762594737E-2</v>
      </c>
      <c r="P16" s="745">
        <f t="shared" si="0"/>
        <v>2.9999999999999998E-13</v>
      </c>
      <c r="Q16" s="641">
        <f t="shared" si="0"/>
        <v>9.0967550388151999</v>
      </c>
      <c r="R16" s="747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885</v>
      </c>
      <c r="D17" s="748" t="s">
        <v>834</v>
      </c>
      <c r="E17" s="749">
        <f>SUM(F17,P17,Q17)</f>
        <v>100.00000000000004</v>
      </c>
      <c r="F17" s="750">
        <f>SUM(G17:O17)</f>
        <v>99.222429931436906</v>
      </c>
      <c r="G17" s="751">
        <f t="shared" ref="G17:O17" si="1">IF($E$16=0,0,G16/$E$16*100)</f>
        <v>12.97815582194751</v>
      </c>
      <c r="H17" s="752">
        <f t="shared" si="1"/>
        <v>13.164104496202395</v>
      </c>
      <c r="I17" s="752">
        <f t="shared" si="1"/>
        <v>1.5996699243732113</v>
      </c>
      <c r="J17" s="752">
        <f t="shared" si="1"/>
        <v>21.59071619213956</v>
      </c>
      <c r="K17" s="752">
        <f t="shared" si="1"/>
        <v>9.8844560973919897</v>
      </c>
      <c r="L17" s="752">
        <f t="shared" si="1"/>
        <v>36.853737590184821</v>
      </c>
      <c r="M17" s="752">
        <f t="shared" si="1"/>
        <v>3.148640606813049</v>
      </c>
      <c r="N17" s="752">
        <f t="shared" si="1"/>
        <v>2.5643322214743687E-14</v>
      </c>
      <c r="O17" s="751">
        <f t="shared" si="1"/>
        <v>2.9492023843379158E-3</v>
      </c>
      <c r="P17" s="753">
        <f t="shared" ref="P17" si="2">IF($E$16=0,0,P16/$E$16*100)</f>
        <v>2.5643322214743687E-14</v>
      </c>
      <c r="Q17" s="754">
        <f t="shared" ref="Q17" si="3">IF($E$16=0,0,Q16/$E$16*100)</f>
        <v>0.77757006856310462</v>
      </c>
      <c r="R17" s="747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1407</v>
      </c>
      <c r="D18" s="488" t="s">
        <v>645</v>
      </c>
      <c r="E18" s="744">
        <f>SUM(F18,P18,Q18)</f>
        <v>125.89953839512899</v>
      </c>
      <c r="F18" s="750">
        <f>SUM(G18:O18)</f>
        <v>124.92058126810932</v>
      </c>
      <c r="G18" s="755">
        <v>16.339438272032467</v>
      </c>
      <c r="H18" s="755">
        <v>16.573546794571232</v>
      </c>
      <c r="I18" s="755">
        <v>2.0139770506315813</v>
      </c>
      <c r="J18" s="755">
        <v>27.182612022106071</v>
      </c>
      <c r="K18" s="755">
        <v>12.444484599485691</v>
      </c>
      <c r="L18" s="755">
        <v>46.398685507394816</v>
      </c>
      <c r="M18" s="755">
        <v>3.9641239896992162</v>
      </c>
      <c r="N18" s="755">
        <v>3.2284824297537872E-14</v>
      </c>
      <c r="O18" s="756">
        <v>3.7130321882195734E-3</v>
      </c>
      <c r="P18" s="757">
        <v>3.2284824297537872E-14</v>
      </c>
      <c r="Q18" s="755">
        <v>0.97895712701963666</v>
      </c>
      <c r="R18" s="743" t="s">
        <v>1408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58" t="s">
        <v>1409</v>
      </c>
      <c r="D19" s="488" t="s">
        <v>645</v>
      </c>
      <c r="E19" s="744">
        <f>SUM(E14,E15,E18)</f>
        <v>1295.7947551214324</v>
      </c>
      <c r="F19" s="745">
        <f>SUM(F14,F15,F18)</f>
        <v>1285.7190429555974</v>
      </c>
      <c r="G19" s="641">
        <f t="shared" ref="G19:Q19" si="4">SUM(G14,G15,G18)</f>
        <v>168.17026245228266</v>
      </c>
      <c r="H19" s="641">
        <f t="shared" si="4"/>
        <v>170.5797756204953</v>
      </c>
      <c r="I19" s="641">
        <f t="shared" si="4"/>
        <v>20.728438979283059</v>
      </c>
      <c r="J19" s="641">
        <f t="shared" si="4"/>
        <v>279.77136801089824</v>
      </c>
      <c r="K19" s="641">
        <f t="shared" si="4"/>
        <v>128.08226368228603</v>
      </c>
      <c r="L19" s="641">
        <f t="shared" si="4"/>
        <v>477.54879875983067</v>
      </c>
      <c r="M19" s="641">
        <f t="shared" si="4"/>
        <v>40.799919840707133</v>
      </c>
      <c r="N19" s="641">
        <f t="shared" si="4"/>
        <v>3.3228482429753785E-13</v>
      </c>
      <c r="O19" s="746">
        <f t="shared" si="4"/>
        <v>3.821560981416694E-2</v>
      </c>
      <c r="P19" s="745">
        <f t="shared" si="4"/>
        <v>3.3228482429753785E-13</v>
      </c>
      <c r="Q19" s="641">
        <f t="shared" si="4"/>
        <v>10.075712165834837</v>
      </c>
      <c r="R19" s="747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59" t="s">
        <v>1410</v>
      </c>
      <c r="D20" s="488" t="s">
        <v>645</v>
      </c>
      <c r="E20" s="760">
        <f>SUM(F20,P20,Q20)</f>
        <v>1190.7872</v>
      </c>
      <c r="F20" s="761">
        <f>SUM(G20:O20)</f>
        <v>1184.5867499999999</v>
      </c>
      <c r="G20" s="762">
        <v>132.41143</v>
      </c>
      <c r="H20" s="946">
        <v>448.23821999999996</v>
      </c>
      <c r="I20" s="947">
        <v>0</v>
      </c>
      <c r="J20" s="948">
        <v>0</v>
      </c>
      <c r="K20" s="763">
        <v>148.43553</v>
      </c>
      <c r="L20" s="763">
        <v>448.85668000000004</v>
      </c>
      <c r="M20" s="763">
        <v>0</v>
      </c>
      <c r="N20" s="763">
        <v>0</v>
      </c>
      <c r="O20" s="764">
        <v>6.6448900000000002</v>
      </c>
      <c r="P20" s="765">
        <v>0</v>
      </c>
      <c r="Q20" s="766">
        <v>6.20045</v>
      </c>
      <c r="R20" s="741" t="s">
        <v>1411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67" t="s">
        <v>1412</v>
      </c>
      <c r="D21" s="488" t="s">
        <v>645</v>
      </c>
      <c r="E21" s="744">
        <f>SUM(F21,P21,Q21)</f>
        <v>28.665990000000001</v>
      </c>
      <c r="F21" s="745">
        <f>SUM(G21:O21)</f>
        <v>14.332995</v>
      </c>
      <c r="G21" s="630">
        <v>0</v>
      </c>
      <c r="H21" s="630">
        <v>1.5895150000000002</v>
      </c>
      <c r="I21" s="630">
        <v>0</v>
      </c>
      <c r="J21" s="768">
        <v>10.41957</v>
      </c>
      <c r="K21" s="769">
        <v>2.3239099999999997</v>
      </c>
      <c r="L21" s="769">
        <v>0</v>
      </c>
      <c r="M21" s="770">
        <v>0</v>
      </c>
      <c r="N21" s="770">
        <v>0</v>
      </c>
      <c r="O21" s="771">
        <v>0</v>
      </c>
      <c r="P21" s="772">
        <v>0</v>
      </c>
      <c r="Q21" s="773">
        <v>14.332994999999999</v>
      </c>
      <c r="R21" s="741" t="s">
        <v>1413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3" t="s">
        <v>207</v>
      </c>
      <c r="C22" s="774" t="s">
        <v>1414</v>
      </c>
      <c r="D22" s="775" t="s">
        <v>645</v>
      </c>
      <c r="E22" s="776">
        <f>SUM(F22,P22,Q22)</f>
        <v>-76.341565121432637</v>
      </c>
      <c r="F22" s="777">
        <f>(F20+F21)-F19</f>
        <v>-86.799297955597467</v>
      </c>
      <c r="G22" s="778">
        <f>(G20+G21)-G19</f>
        <v>-35.758832452282661</v>
      </c>
      <c r="H22" s="949">
        <f>(H20+H21+I21+J21)-(H19+I19+J19)</f>
        <v>-10.832277610676613</v>
      </c>
      <c r="I22" s="950"/>
      <c r="J22" s="951"/>
      <c r="K22" s="778">
        <f t="shared" ref="K22:Q22" si="5">(K20+K21)-K19</f>
        <v>22.677176317713986</v>
      </c>
      <c r="L22" s="778">
        <f t="shared" si="5"/>
        <v>-28.692118759830635</v>
      </c>
      <c r="M22" s="778">
        <f t="shared" si="5"/>
        <v>-40.799919840707133</v>
      </c>
      <c r="N22" s="778">
        <f t="shared" si="5"/>
        <v>-3.3228482429753785E-13</v>
      </c>
      <c r="O22" s="615">
        <f t="shared" si="5"/>
        <v>6.6066743901858329</v>
      </c>
      <c r="P22" s="777">
        <f t="shared" si="5"/>
        <v>-3.3228482429753785E-13</v>
      </c>
      <c r="Q22" s="778">
        <f t="shared" si="5"/>
        <v>10.457732834165164</v>
      </c>
      <c r="R22" s="779" t="s">
        <v>1415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780"/>
      <c r="C23" s="781"/>
      <c r="D23" s="782"/>
      <c r="E23" s="781"/>
      <c r="F23" s="781"/>
      <c r="G23" s="781"/>
      <c r="H23" s="783"/>
      <c r="I23" s="783"/>
      <c r="J23" s="783"/>
      <c r="K23" s="783"/>
      <c r="L23" s="783"/>
      <c r="M23" s="783"/>
      <c r="N23" s="783"/>
      <c r="O23" s="783"/>
      <c r="P23" s="783"/>
      <c r="Q23" s="783"/>
      <c r="R23" s="784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780"/>
      <c r="C24" s="781"/>
      <c r="D24" s="782"/>
      <c r="E24" s="781"/>
      <c r="F24" s="781"/>
      <c r="G24" s="781"/>
      <c r="H24" s="783"/>
      <c r="I24" s="783"/>
      <c r="J24" s="783"/>
      <c r="K24" s="783"/>
      <c r="L24" s="783"/>
      <c r="M24" s="783"/>
      <c r="N24" s="783"/>
      <c r="O24" s="783"/>
      <c r="P24" s="783"/>
      <c r="Q24" s="783"/>
      <c r="R24" s="784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D8r5S632NCv4XlHp+CfePCAovzN/uUhq7T8nt53sl4M0zdAJY57CKkBI6su1QHdphqmv1ET5bZCSRnN6jLq0mQ==" saltValue="TB5Y8zZjNE7GVkcI0hEdpy9khyCJYTPQC616OjzicjLGYkrJRbk1Z0inUj1wtmW5Xlsgf+9wSICbSiAJjj4zlg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workbookViewId="0">
      <selection activeCell="D25" sqref="D25: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814" t="s">
        <v>0</v>
      </c>
      <c r="B1" s="815"/>
      <c r="C1" s="815"/>
      <c r="D1" s="816"/>
    </row>
    <row r="2" spans="1:6" s="1" customFormat="1" x14ac:dyDescent="0.25">
      <c r="A2" s="814" t="s">
        <v>1</v>
      </c>
      <c r="B2" s="815"/>
      <c r="C2" s="815"/>
      <c r="D2" s="816"/>
    </row>
    <row r="3" spans="1:6" s="1" customFormat="1" x14ac:dyDescent="0.25">
      <c r="A3" s="817"/>
      <c r="B3" s="818"/>
      <c r="C3" s="818"/>
      <c r="D3" s="819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820" t="s">
        <v>1416</v>
      </c>
      <c r="B5" s="821"/>
      <c r="C5" s="821"/>
      <c r="D5" s="822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969" t="s">
        <v>1417</v>
      </c>
      <c r="B8" s="969"/>
      <c r="C8" s="969"/>
      <c r="D8" s="969"/>
      <c r="E8" s="49"/>
    </row>
    <row r="9" spans="1:6" s="1" customFormat="1" ht="33" customHeight="1" thickBot="1" x14ac:dyDescent="0.3">
      <c r="A9" s="213" t="s">
        <v>4</v>
      </c>
      <c r="B9" s="785" t="s">
        <v>1418</v>
      </c>
      <c r="C9" s="451" t="s">
        <v>160</v>
      </c>
      <c r="D9" s="53" t="s">
        <v>1455</v>
      </c>
      <c r="E9" s="786"/>
      <c r="F9" s="9"/>
    </row>
    <row r="10" spans="1:6" s="1" customFormat="1" x14ac:dyDescent="0.25">
      <c r="A10" s="787" t="s">
        <v>347</v>
      </c>
      <c r="B10" s="788" t="s">
        <v>1419</v>
      </c>
      <c r="C10" s="789" t="s">
        <v>1420</v>
      </c>
      <c r="D10" s="790">
        <f>SUM(D11,D12,D30)</f>
        <v>1404.1</v>
      </c>
      <c r="E10" s="608"/>
      <c r="F10" s="9"/>
    </row>
    <row r="11" spans="1:6" s="1" customFormat="1" x14ac:dyDescent="0.25">
      <c r="A11" s="791" t="s">
        <v>285</v>
      </c>
      <c r="B11" s="792" t="s">
        <v>1421</v>
      </c>
      <c r="C11" s="793" t="s">
        <v>1420</v>
      </c>
      <c r="D11" s="794">
        <v>21.4</v>
      </c>
      <c r="E11" s="608"/>
      <c r="F11" s="9"/>
    </row>
    <row r="12" spans="1:6" s="1" customFormat="1" x14ac:dyDescent="0.25">
      <c r="A12" s="791" t="s">
        <v>295</v>
      </c>
      <c r="B12" s="795" t="s">
        <v>1422</v>
      </c>
      <c r="C12" s="796" t="s">
        <v>1420</v>
      </c>
      <c r="D12" s="797">
        <f>SUM(D13,D14,D15,D16,D17,D22,D24,D27,D28,D29)</f>
        <v>1379.1</v>
      </c>
      <c r="E12" s="608"/>
      <c r="F12" s="9"/>
    </row>
    <row r="13" spans="1:6" s="1" customFormat="1" x14ac:dyDescent="0.25">
      <c r="A13" s="505" t="s">
        <v>666</v>
      </c>
      <c r="B13" s="792" t="s">
        <v>1423</v>
      </c>
      <c r="C13" s="793" t="s">
        <v>1420</v>
      </c>
      <c r="D13" s="794">
        <v>412</v>
      </c>
      <c r="E13" s="54"/>
      <c r="F13" s="9"/>
    </row>
    <row r="14" spans="1:6" s="1" customFormat="1" x14ac:dyDescent="0.25">
      <c r="A14" s="505" t="s">
        <v>668</v>
      </c>
      <c r="B14" s="792" t="s">
        <v>1424</v>
      </c>
      <c r="C14" s="793" t="s">
        <v>1420</v>
      </c>
      <c r="D14" s="794">
        <v>26.4</v>
      </c>
      <c r="E14" s="54"/>
      <c r="F14" s="9"/>
    </row>
    <row r="15" spans="1:6" s="1" customFormat="1" x14ac:dyDescent="0.25">
      <c r="A15" s="505" t="s">
        <v>1425</v>
      </c>
      <c r="B15" s="792" t="s">
        <v>1426</v>
      </c>
      <c r="C15" s="793" t="s">
        <v>1420</v>
      </c>
      <c r="D15" s="794">
        <v>0</v>
      </c>
      <c r="E15" s="54"/>
    </row>
    <row r="16" spans="1:6" s="1" customFormat="1" x14ac:dyDescent="0.25">
      <c r="A16" s="505" t="s">
        <v>1427</v>
      </c>
      <c r="B16" s="792" t="s">
        <v>1428</v>
      </c>
      <c r="C16" s="793" t="s">
        <v>1420</v>
      </c>
      <c r="D16" s="794">
        <v>180.5</v>
      </c>
      <c r="E16" s="54"/>
    </row>
    <row r="17" spans="1:5" s="1" customFormat="1" x14ac:dyDescent="0.25">
      <c r="A17" s="505" t="s">
        <v>1429</v>
      </c>
      <c r="B17" s="792" t="s">
        <v>1430</v>
      </c>
      <c r="C17" s="793" t="s">
        <v>1420</v>
      </c>
      <c r="D17" s="798">
        <f>SUM(D19,D20,D21)</f>
        <v>718.7</v>
      </c>
      <c r="E17" s="608"/>
    </row>
    <row r="18" spans="1:5" s="1" customFormat="1" x14ac:dyDescent="0.25">
      <c r="A18" s="799" t="s">
        <v>1431</v>
      </c>
      <c r="B18" s="800" t="s">
        <v>1432</v>
      </c>
      <c r="C18" s="793" t="s">
        <v>1420</v>
      </c>
      <c r="D18" s="801">
        <v>0</v>
      </c>
      <c r="E18" s="608"/>
    </row>
    <row r="19" spans="1:5" s="1" customFormat="1" x14ac:dyDescent="0.25">
      <c r="A19" s="799" t="s">
        <v>1433</v>
      </c>
      <c r="B19" s="792" t="s">
        <v>1434</v>
      </c>
      <c r="C19" s="793" t="s">
        <v>1420</v>
      </c>
      <c r="D19" s="802">
        <v>0</v>
      </c>
      <c r="E19" s="803"/>
    </row>
    <row r="20" spans="1:5" s="1" customFormat="1" x14ac:dyDescent="0.25">
      <c r="A20" s="799" t="s">
        <v>1435</v>
      </c>
      <c r="B20" s="792" t="s">
        <v>1436</v>
      </c>
      <c r="C20" s="793" t="s">
        <v>1420</v>
      </c>
      <c r="D20" s="802">
        <v>301.60000000000002</v>
      </c>
      <c r="E20" s="803"/>
    </row>
    <row r="21" spans="1:5" s="1" customFormat="1" x14ac:dyDescent="0.25">
      <c r="A21" s="799" t="s">
        <v>1437</v>
      </c>
      <c r="B21" s="792" t="s">
        <v>1438</v>
      </c>
      <c r="C21" s="793" t="s">
        <v>1420</v>
      </c>
      <c r="D21" s="802">
        <v>417.1</v>
      </c>
      <c r="E21" s="803"/>
    </row>
    <row r="22" spans="1:5" s="1" customFormat="1" x14ac:dyDescent="0.25">
      <c r="A22" s="505" t="s">
        <v>1439</v>
      </c>
      <c r="B22" s="792" t="s">
        <v>1440</v>
      </c>
      <c r="C22" s="793" t="s">
        <v>1420</v>
      </c>
      <c r="D22" s="794">
        <v>0</v>
      </c>
      <c r="E22" s="54"/>
    </row>
    <row r="23" spans="1:5" s="1" customFormat="1" x14ac:dyDescent="0.25">
      <c r="A23" s="799" t="s">
        <v>1441</v>
      </c>
      <c r="B23" s="800" t="s">
        <v>1432</v>
      </c>
      <c r="C23" s="793" t="s">
        <v>1420</v>
      </c>
      <c r="D23" s="801">
        <v>0</v>
      </c>
      <c r="E23" s="54"/>
    </row>
    <row r="24" spans="1:5" s="1" customFormat="1" x14ac:dyDescent="0.25">
      <c r="A24" s="505" t="s">
        <v>1442</v>
      </c>
      <c r="B24" s="792" t="s">
        <v>1443</v>
      </c>
      <c r="C24" s="793" t="s">
        <v>1420</v>
      </c>
      <c r="D24" s="798">
        <f>SUM(D25,D26)</f>
        <v>0</v>
      </c>
      <c r="E24" s="54"/>
    </row>
    <row r="25" spans="1:5" s="1" customFormat="1" x14ac:dyDescent="0.25">
      <c r="A25" s="505" t="s">
        <v>1444</v>
      </c>
      <c r="B25" s="804" t="s">
        <v>1445</v>
      </c>
      <c r="C25" s="793" t="s">
        <v>1420</v>
      </c>
      <c r="D25" s="794">
        <v>0</v>
      </c>
      <c r="E25" s="54"/>
    </row>
    <row r="26" spans="1:5" s="1" customFormat="1" x14ac:dyDescent="0.25">
      <c r="A26" s="505" t="s">
        <v>1446</v>
      </c>
      <c r="B26" s="804" t="s">
        <v>1447</v>
      </c>
      <c r="C26" s="793" t="s">
        <v>1420</v>
      </c>
      <c r="D26" s="794">
        <v>0</v>
      </c>
      <c r="E26" s="54"/>
    </row>
    <row r="27" spans="1:5" s="1" customFormat="1" x14ac:dyDescent="0.25">
      <c r="A27" s="505" t="s">
        <v>1448</v>
      </c>
      <c r="B27" s="792" t="s">
        <v>1449</v>
      </c>
      <c r="C27" s="793" t="s">
        <v>1420</v>
      </c>
      <c r="D27" s="794">
        <v>16</v>
      </c>
      <c r="E27" s="54"/>
    </row>
    <row r="28" spans="1:5" s="1" customFormat="1" x14ac:dyDescent="0.25">
      <c r="A28" s="505" t="s">
        <v>1450</v>
      </c>
      <c r="B28" s="792" t="s">
        <v>1451</v>
      </c>
      <c r="C28" s="793" t="s">
        <v>1420</v>
      </c>
      <c r="D28" s="805">
        <v>20.399999999999999</v>
      </c>
      <c r="E28" s="54"/>
    </row>
    <row r="29" spans="1:5" s="1" customFormat="1" x14ac:dyDescent="0.25">
      <c r="A29" s="505" t="s">
        <v>1452</v>
      </c>
      <c r="B29" s="806" t="s">
        <v>1453</v>
      </c>
      <c r="C29" s="793" t="s">
        <v>1420</v>
      </c>
      <c r="D29" s="805">
        <v>5.0999999999999996</v>
      </c>
      <c r="E29" s="54"/>
    </row>
    <row r="30" spans="1:5" s="1" customFormat="1" ht="15.75" thickBot="1" x14ac:dyDescent="0.3">
      <c r="A30" s="507" t="s">
        <v>297</v>
      </c>
      <c r="B30" s="807" t="s">
        <v>1454</v>
      </c>
      <c r="C30" s="808" t="s">
        <v>1420</v>
      </c>
      <c r="D30" s="809">
        <v>3.6</v>
      </c>
      <c r="E30" s="54"/>
    </row>
    <row r="31" spans="1:5" s="1" customFormat="1" x14ac:dyDescent="0.25">
      <c r="A31" s="54"/>
      <c r="B31" s="54"/>
      <c r="C31" s="54"/>
      <c r="D31" s="810"/>
      <c r="E31" s="54"/>
    </row>
    <row r="33" spans="1:4" s="1" customFormat="1" ht="15.75" x14ac:dyDescent="0.25">
      <c r="A33" s="967"/>
      <c r="B33" s="967"/>
      <c r="C33" s="967"/>
      <c r="D33" s="967"/>
    </row>
    <row r="34" spans="1:4" s="1" customFormat="1" x14ac:dyDescent="0.25">
      <c r="A34" s="968"/>
      <c r="B34" s="968"/>
      <c r="C34" s="968"/>
      <c r="D34" s="968"/>
    </row>
    <row r="35" spans="1:4" s="1" customFormat="1" x14ac:dyDescent="0.25">
      <c r="B35" s="811"/>
      <c r="C35" s="811"/>
    </row>
  </sheetData>
  <sheetProtection algorithmName="SHA-512" hashValue="tqKvM4q2zUu+kXbJ/eN+xOK31FIGsJNukNWwsxCSKXNr3BSaIzRXaCCyHjAvmmW/3P2okH5RpM93BIHzihgyog==" saltValue="K2MjExMwgkRkL5a26iDw4xBpw2sDeJ9CawrTQ4MZASdg8jg4gkzM3vyN1oDwKn+fPdtIcY+CmOQic3nigni2Nw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7"/>
  <sheetViews>
    <sheetView topLeftCell="A37" workbookViewId="0">
      <selection activeCell="A24" sqref="A24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814" t="s">
        <v>0</v>
      </c>
      <c r="B1" s="815"/>
      <c r="C1" s="815"/>
      <c r="D1" s="816"/>
    </row>
    <row r="2" spans="1:6" s="1" customFormat="1" x14ac:dyDescent="0.25">
      <c r="A2" s="814" t="s">
        <v>1</v>
      </c>
      <c r="B2" s="815"/>
      <c r="C2" s="815"/>
      <c r="D2" s="816"/>
    </row>
    <row r="3" spans="1:6" s="1" customFormat="1" x14ac:dyDescent="0.25">
      <c r="A3" s="817"/>
      <c r="B3" s="818"/>
      <c r="C3" s="818"/>
      <c r="D3" s="819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820" t="s">
        <v>156</v>
      </c>
      <c r="B5" s="821"/>
      <c r="C5" s="821"/>
      <c r="D5" s="822"/>
    </row>
    <row r="6" spans="1:6" s="1" customFormat="1" x14ac:dyDescent="0.25">
      <c r="A6" s="824" t="s">
        <v>157</v>
      </c>
      <c r="B6" s="825"/>
      <c r="C6" s="825"/>
      <c r="D6" s="825"/>
    </row>
    <row r="7" spans="1:6" s="1" customFormat="1" x14ac:dyDescent="0.25">
      <c r="A7" s="825"/>
      <c r="B7" s="825"/>
      <c r="C7" s="825"/>
      <c r="D7" s="825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823" t="s">
        <v>158</v>
      </c>
      <c r="B9" s="823"/>
      <c r="C9" s="823"/>
      <c r="D9" s="823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1455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852.02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231.17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836.04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245.36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65.430000000000007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669.09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493.99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222.21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58.6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271.77999999999997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175.1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4.57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21.470153282786782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18.753080913593575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2.7170723691932119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9.4351157482882311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10.438636710988851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1204.55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1203.5999999999999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0.95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1204.55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494.78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358.43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219.66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58.6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138.77000000000001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136.35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136.35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58.89165835825856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56.756397474243926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2.1352608840146243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10.438636710988851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sTkdhW6n/X2JPCzVYWHr+Tp169QKcPKNIlf5n+Grh417b2F+IPhZtWKb8YdtQID1Z3BYo79XolivM3eERHFFsg==" saltValue="NXczAjN5GswXbEg2PuEvDEf+Ap53H67lJXxmtVy2n6MmV5VJEEiiux+QYW/SIPlNJWAdb74G1PvsnLeUiW/H3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6"/>
  <sheetViews>
    <sheetView topLeftCell="A127" zoomScaleNormal="100" workbookViewId="0">
      <selection activeCell="D207" sqref="D207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814" t="s">
        <v>0</v>
      </c>
      <c r="B1" s="815"/>
      <c r="C1" s="815"/>
      <c r="D1" s="816"/>
    </row>
    <row r="2" spans="1:6" s="1" customFormat="1" x14ac:dyDescent="0.25">
      <c r="A2" s="814" t="s">
        <v>1</v>
      </c>
      <c r="B2" s="815"/>
      <c r="C2" s="815"/>
      <c r="D2" s="816"/>
    </row>
    <row r="3" spans="1:6" s="1" customFormat="1" x14ac:dyDescent="0.25">
      <c r="A3" s="817"/>
      <c r="B3" s="818"/>
      <c r="C3" s="818"/>
      <c r="D3" s="819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820" t="s">
        <v>241</v>
      </c>
      <c r="B5" s="821"/>
      <c r="C5" s="821"/>
      <c r="D5" s="822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839" t="s">
        <v>242</v>
      </c>
      <c r="C8" s="839"/>
      <c r="D8" s="839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1455</v>
      </c>
      <c r="F9" s="9"/>
    </row>
    <row r="10" spans="1:6" s="1" customFormat="1" ht="15.75" thickBot="1" x14ac:dyDescent="0.3">
      <c r="A10" s="830" t="s">
        <v>244</v>
      </c>
      <c r="B10" s="831"/>
      <c r="C10" s="831"/>
      <c r="D10" s="832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4161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1189.4000000000001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4161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17222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1587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320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310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80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17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9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 x14ac:dyDescent="0.3">
      <c r="A31" s="830" t="s">
        <v>276</v>
      </c>
      <c r="B31" s="831"/>
      <c r="C31" s="831"/>
      <c r="D31" s="832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852.02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38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71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85</v>
      </c>
      <c r="E35" s="69"/>
      <c r="F35" s="69"/>
    </row>
    <row r="36" spans="1:6" s="1" customFormat="1" ht="15.75" thickBot="1" x14ac:dyDescent="0.3">
      <c r="A36" s="830" t="s">
        <v>283</v>
      </c>
      <c r="B36" s="831"/>
      <c r="C36" s="831"/>
      <c r="D36" s="832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231.17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20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0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0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231.17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0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777.9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114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2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1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114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8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 x14ac:dyDescent="0.3">
      <c r="A55" s="830" t="s">
        <v>314</v>
      </c>
      <c r="B55" s="831"/>
      <c r="C55" s="831"/>
      <c r="D55" s="832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836.04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38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0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0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0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299.5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87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212.5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5023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9347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4594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4219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534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270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281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0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6553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5746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209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598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5841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145</v>
      </c>
      <c r="E79" s="127"/>
      <c r="F79" s="127"/>
    </row>
    <row r="80" spans="1:6" s="1" customFormat="1" ht="15.75" thickBot="1" x14ac:dyDescent="0.3">
      <c r="A80" s="830" t="s">
        <v>346</v>
      </c>
      <c r="B80" s="831"/>
      <c r="C80" s="831"/>
      <c r="D80" s="832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1204.55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1203.5999999999999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0.95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14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0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44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83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20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149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14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2892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7149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4514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2293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342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280</v>
      </c>
      <c r="E97" s="94"/>
      <c r="F97" s="94"/>
    </row>
    <row r="98" spans="1:6" s="1" customFormat="1" ht="15.75" thickBot="1" x14ac:dyDescent="0.3">
      <c r="A98" s="830" t="s">
        <v>370</v>
      </c>
      <c r="B98" s="831"/>
      <c r="C98" s="831"/>
      <c r="D98" s="832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 x14ac:dyDescent="0.3">
      <c r="A108" s="830" t="s">
        <v>380</v>
      </c>
      <c r="B108" s="831"/>
      <c r="C108" s="831"/>
      <c r="D108" s="832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1204.55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1.3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2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4.4000000000000004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4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18.600000000000001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7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1179.3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24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38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7</v>
      </c>
      <c r="E121" s="144"/>
      <c r="F121" s="144"/>
    </row>
    <row r="122" spans="1:6" s="1" customFormat="1" x14ac:dyDescent="0.25">
      <c r="A122" s="155">
        <v>4</v>
      </c>
      <c r="B122" s="829" t="s">
        <v>398</v>
      </c>
      <c r="C122" s="829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690.3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235.2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73.900000000000006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10.199999999999999</v>
      </c>
      <c r="E127" s="95"/>
      <c r="F127" s="95"/>
    </row>
    <row r="128" spans="1:6" s="1" customFormat="1" x14ac:dyDescent="0.25">
      <c r="A128" s="155">
        <v>5</v>
      </c>
      <c r="B128" s="829" t="s">
        <v>406</v>
      </c>
      <c r="C128" s="829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6.2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5.6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6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7.9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0.2</v>
      </c>
      <c r="E133" s="95"/>
      <c r="F133" s="95"/>
    </row>
    <row r="134" spans="1:6" s="1" customFormat="1" x14ac:dyDescent="0.25">
      <c r="A134" s="163">
        <v>6</v>
      </c>
      <c r="B134" s="829" t="s">
        <v>409</v>
      </c>
      <c r="C134" s="829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830" t="s">
        <v>415</v>
      </c>
      <c r="B139" s="831"/>
      <c r="C139" s="831"/>
      <c r="D139" s="832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 x14ac:dyDescent="0.25">
      <c r="A143" s="155" t="s">
        <v>364</v>
      </c>
      <c r="B143" s="829" t="s">
        <v>419</v>
      </c>
      <c r="C143" s="829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 x14ac:dyDescent="0.25">
      <c r="A147" s="155" t="s">
        <v>169</v>
      </c>
      <c r="B147" s="829" t="s">
        <v>421</v>
      </c>
      <c r="C147" s="829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 x14ac:dyDescent="0.3">
      <c r="A151" s="830" t="s">
        <v>422</v>
      </c>
      <c r="B151" s="831"/>
      <c r="C151" s="831"/>
      <c r="D151" s="832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28.8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98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0.6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1</v>
      </c>
      <c r="E155" s="166"/>
      <c r="F155" s="166"/>
    </row>
    <row r="156" spans="1:6" s="1" customFormat="1" x14ac:dyDescent="0.25">
      <c r="A156" s="173">
        <v>2</v>
      </c>
      <c r="B156" s="829" t="s">
        <v>428</v>
      </c>
      <c r="C156" s="829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28.8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86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0.5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1</v>
      </c>
      <c r="E160" s="94"/>
      <c r="F160" s="94"/>
    </row>
    <row r="161" spans="1:6" s="1" customFormat="1" x14ac:dyDescent="0.25">
      <c r="A161" s="163">
        <v>3</v>
      </c>
      <c r="B161" s="829" t="s">
        <v>433</v>
      </c>
      <c r="C161" s="829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837" t="s">
        <v>439</v>
      </c>
      <c r="C166" s="838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836" t="s">
        <v>445</v>
      </c>
      <c r="C171" s="836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829" t="s">
        <v>450</v>
      </c>
      <c r="C176" s="829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 x14ac:dyDescent="0.25">
      <c r="A182" s="155">
        <v>7</v>
      </c>
      <c r="B182" s="829" t="s">
        <v>456</v>
      </c>
      <c r="C182" s="829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86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0.4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2.5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833" t="s">
        <v>466</v>
      </c>
      <c r="B190" s="834"/>
      <c r="C190" s="834"/>
      <c r="D190" s="835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24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1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2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8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13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5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1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7</v>
      </c>
      <c r="E201" s="95"/>
      <c r="F201" s="95"/>
    </row>
    <row r="202" spans="1:6" s="1" customFormat="1" ht="15.75" thickBot="1" x14ac:dyDescent="0.3">
      <c r="A202" s="826" t="s">
        <v>478</v>
      </c>
      <c r="B202" s="827"/>
      <c r="C202" s="827"/>
      <c r="D202" s="828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29665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14000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8937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6683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4503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2180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2130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124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ZKf3+Ttw3s5rxCTr7U/eqTRsYidkVrZXZ5T5xwnfXHTm8hjcxGgqntofoV6Y1Pmw86y8uvU1y6+Nb2Mf73iM7Q==" saltValue="6ZB5I58tO756mo+LYrdWLCFzzBkDuMdO/IPeImSPBAipyT0lXCtksVfZINw6cClOpmzXE/BFaRaPz/qtahdOnQ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2"/>
  <sheetViews>
    <sheetView topLeftCell="A133" zoomScaleNormal="100" workbookViewId="0">
      <selection activeCell="C15" sqref="C15"/>
    </sheetView>
  </sheetViews>
  <sheetFormatPr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851" t="s">
        <v>0</v>
      </c>
      <c r="B1" s="852"/>
      <c r="C1" s="852"/>
      <c r="D1" s="853"/>
    </row>
    <row r="2" spans="1:6" s="1" customFormat="1" x14ac:dyDescent="0.25">
      <c r="A2" s="851" t="s">
        <v>1</v>
      </c>
      <c r="B2" s="852"/>
      <c r="C2" s="852"/>
      <c r="D2" s="853"/>
    </row>
    <row r="3" spans="1:6" s="1" customFormat="1" x14ac:dyDescent="0.25">
      <c r="A3" s="854"/>
      <c r="B3" s="855"/>
      <c r="C3" s="855"/>
      <c r="D3" s="856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857" t="s">
        <v>489</v>
      </c>
      <c r="B5" s="858"/>
      <c r="C5" s="858"/>
      <c r="D5" s="859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860" t="s">
        <v>490</v>
      </c>
      <c r="C8" s="860"/>
      <c r="D8" s="860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1455</v>
      </c>
      <c r="D9" s="213" t="s">
        <v>492</v>
      </c>
      <c r="E9" s="215"/>
      <c r="F9" s="216"/>
    </row>
    <row r="10" spans="1:6" s="1" customFormat="1" x14ac:dyDescent="0.25">
      <c r="A10" s="843" t="s">
        <v>493</v>
      </c>
      <c r="B10" s="844"/>
      <c r="C10" s="844"/>
      <c r="D10" s="845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25171.671160000988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6559.6922800010016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2693.6414200010004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533.06961999999999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917.16556000000003</v>
      </c>
      <c r="D16" s="846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1846.0598600000001</v>
      </c>
      <c r="D17" s="847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197.69083999999998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9.2063900000000007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3.5714399999999995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4.49674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1.1382100000000002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14.307030000000001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14.307030000000001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174.17741999999998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236.04802999999998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0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86.59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9.8916299999999993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139.56639999999999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105.74694999999998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37.438499999999991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33.529489999999988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1.30796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2.6010500000000008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68.308449999999993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30.27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16476.029819999985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0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2135.9490599999999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 x14ac:dyDescent="0.3">
      <c r="A55" s="840" t="s">
        <v>569</v>
      </c>
      <c r="B55" s="841"/>
      <c r="C55" s="841"/>
      <c r="D55" s="842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6559.6922800015218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105.251660829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93.509035463000004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1142.5125876920001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2145.7884831630004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2800.0703106210003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2026.8659899999996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272.32681000000002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182.27083003352078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56.041470000000004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126.22936003352076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0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90.289372200000003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16476.029819999985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0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2135.9490599999999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-215.67029999998545</v>
      </c>
      <c r="D85" s="265"/>
      <c r="E85" s="217"/>
    </row>
    <row r="86" spans="1:5" s="1" customFormat="1" ht="15.75" thickBot="1" x14ac:dyDescent="0.3">
      <c r="A86" s="848" t="s">
        <v>601</v>
      </c>
      <c r="B86" s="849"/>
      <c r="C86" s="849"/>
      <c r="D86" s="850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17774.785286770766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3988.6248567707653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75.550790000000006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78.110669999999985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565.1108999999999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1207.8716400000001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1896.4865199999999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1437.3867216666665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163.79756250000003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119.78857677076581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32.957791666666665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86.830785104099149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0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45.705759999999998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12588.321509999989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0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1413.5092200000001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-215.67029999998545</v>
      </c>
      <c r="D117" s="279"/>
      <c r="E117" s="217"/>
    </row>
    <row r="118" spans="1:5" s="1" customFormat="1" ht="15.75" thickBot="1" x14ac:dyDescent="0.3">
      <c r="A118" s="840" t="s">
        <v>619</v>
      </c>
      <c r="B118" s="841"/>
      <c r="C118" s="841"/>
      <c r="D118" s="842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203.61592396134802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53.872828400000003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15.230560571428571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18.343311199999999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36.921197200000009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19.769083999999999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0.92063899999999999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0.35714399999999996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0.44967399999999996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0.11382100000000001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1.4307030000000001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1.4307030000000001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17.417742000000001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29.506003749999998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0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10.82375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1.2364537499999999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17.445799999999998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19.89919005435241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6.239749999999999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5.5882483333333326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0.21799333333333334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0.43350833333333344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13.659440054352411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10.07374878556703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a3oG35xZRKHiE+8jTSOzy0In309y2r/HDwY66cahzV6KEHvo3L6+vnZ8N19w+T1+mLWljEIFq20ZKnTYGOBgkg==" saltValue="9KvoUO1vop2+OzkYlBn3rh5oKD4s7H+aKfnDCYLEPKaPyeVJdd/C3FevbyVECBepgxv2EyqTeXI31OoTvSgKjA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0"/>
  <sheetViews>
    <sheetView workbookViewId="0">
      <selection activeCell="A22" sqref="A22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814" t="s">
        <v>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6"/>
    </row>
    <row r="2" spans="1:21" s="1" customFormat="1" x14ac:dyDescent="0.25">
      <c r="A2" s="814" t="s">
        <v>1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6"/>
    </row>
    <row r="3" spans="1:21" s="1" customFormat="1" x14ac:dyDescent="0.25">
      <c r="A3" s="817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9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820" t="s">
        <v>644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2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878" t="s">
        <v>646</v>
      </c>
      <c r="F8" s="878"/>
      <c r="G8" s="878"/>
      <c r="H8" s="878"/>
      <c r="I8" s="878"/>
      <c r="J8" s="878"/>
      <c r="K8" s="878"/>
      <c r="L8" s="878"/>
      <c r="M8" s="878"/>
      <c r="N8" s="878"/>
      <c r="O8" s="878"/>
      <c r="P8" s="878"/>
      <c r="Q8" s="878"/>
      <c r="R8" s="878"/>
      <c r="S8" s="878"/>
    </row>
    <row r="9" spans="1:21" s="1" customFormat="1" x14ac:dyDescent="0.25">
      <c r="A9" s="880" t="s">
        <v>4</v>
      </c>
      <c r="B9" s="288" t="s">
        <v>647</v>
      </c>
      <c r="C9" s="883" t="s">
        <v>648</v>
      </c>
      <c r="D9" s="884"/>
      <c r="E9" s="884"/>
      <c r="F9" s="885"/>
      <c r="G9" s="870" t="s">
        <v>649</v>
      </c>
      <c r="H9" s="871"/>
      <c r="I9" s="870" t="s">
        <v>37</v>
      </c>
      <c r="J9" s="871"/>
      <c r="K9" s="870" t="s">
        <v>39</v>
      </c>
      <c r="L9" s="871"/>
      <c r="M9" s="870" t="s">
        <v>532</v>
      </c>
      <c r="N9" s="871"/>
      <c r="O9" s="870" t="s">
        <v>544</v>
      </c>
      <c r="P9" s="871"/>
      <c r="Q9" s="876" t="s">
        <v>27</v>
      </c>
      <c r="R9" s="871"/>
      <c r="S9" s="868" t="s">
        <v>650</v>
      </c>
      <c r="U9" s="9"/>
    </row>
    <row r="10" spans="1:21" s="1" customFormat="1" ht="24" customHeight="1" x14ac:dyDescent="0.25">
      <c r="A10" s="881"/>
      <c r="B10" s="289"/>
      <c r="C10" s="879" t="s">
        <v>651</v>
      </c>
      <c r="D10" s="879"/>
      <c r="E10" s="879" t="s">
        <v>31</v>
      </c>
      <c r="F10" s="879"/>
      <c r="G10" s="872"/>
      <c r="H10" s="873"/>
      <c r="I10" s="872"/>
      <c r="J10" s="873"/>
      <c r="K10" s="872"/>
      <c r="L10" s="873"/>
      <c r="M10" s="872"/>
      <c r="N10" s="873"/>
      <c r="O10" s="874"/>
      <c r="P10" s="875"/>
      <c r="Q10" s="877"/>
      <c r="R10" s="875"/>
      <c r="S10" s="869"/>
      <c r="U10" s="9"/>
    </row>
    <row r="11" spans="1:21" s="1" customFormat="1" ht="26.25" customHeight="1" thickBot="1" x14ac:dyDescent="0.3">
      <c r="A11" s="882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2237.6169799999998</v>
      </c>
      <c r="E13" s="303" t="s">
        <v>653</v>
      </c>
      <c r="F13" s="302">
        <f>SUM(F14,F24)</f>
        <v>532.41796999999997</v>
      </c>
      <c r="G13" s="304" t="s">
        <v>653</v>
      </c>
      <c r="H13" s="302">
        <f>SUM(H14,H24)</f>
        <v>2763.2254200000002</v>
      </c>
      <c r="I13" s="305" t="s">
        <v>653</v>
      </c>
      <c r="J13" s="302">
        <f>SUM(J14,J24)</f>
        <v>81.775880000000001</v>
      </c>
      <c r="K13" s="305" t="s">
        <v>653</v>
      </c>
      <c r="L13" s="302">
        <f>SUM(L14,L24)</f>
        <v>96.481629999999996</v>
      </c>
      <c r="M13" s="305" t="s">
        <v>653</v>
      </c>
      <c r="N13" s="302">
        <f>SUM(N14,N24)</f>
        <v>68.042229999999989</v>
      </c>
      <c r="O13" s="304" t="s">
        <v>653</v>
      </c>
      <c r="P13" s="302">
        <f>SUM(P14,P24)</f>
        <v>24</v>
      </c>
      <c r="Q13" s="306" t="s">
        <v>653</v>
      </c>
      <c r="R13" s="302">
        <f>SUM(R14,R24)</f>
        <v>0</v>
      </c>
      <c r="S13" s="307">
        <f>SUM(D13,F13,H13,J13,L13,N13,P13,R13)</f>
        <v>5803.5601100000003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2237.6169799999998</v>
      </c>
      <c r="E14" s="309" t="s">
        <v>653</v>
      </c>
      <c r="F14" s="310">
        <f>SUM(F15:F23)</f>
        <v>532.41796999999997</v>
      </c>
      <c r="G14" s="311" t="s">
        <v>653</v>
      </c>
      <c r="H14" s="310">
        <f>SUM(H18,H19,H22)</f>
        <v>2763.2254200000002</v>
      </c>
      <c r="I14" s="311" t="s">
        <v>653</v>
      </c>
      <c r="J14" s="310">
        <f>SUM(J15:J23)</f>
        <v>81.775880000000001</v>
      </c>
      <c r="K14" s="311" t="s">
        <v>653</v>
      </c>
      <c r="L14" s="312">
        <f>SUM(L15,L16,L17,L18,L19,L20,L21,L22,L23)</f>
        <v>96.481629999999996</v>
      </c>
      <c r="M14" s="311" t="s">
        <v>653</v>
      </c>
      <c r="N14" s="310">
        <f>SUM(N15:N23)</f>
        <v>68.042229999999989</v>
      </c>
      <c r="O14" s="311" t="s">
        <v>653</v>
      </c>
      <c r="P14" s="310">
        <f>SUM(P15:P23)</f>
        <v>24</v>
      </c>
      <c r="Q14" s="311" t="s">
        <v>653</v>
      </c>
      <c r="R14" s="310">
        <f>SUM(R15:R23)</f>
        <v>0</v>
      </c>
      <c r="S14" s="313">
        <f>SUM(D14,F14,H14,J14,L14,N14,P14,R14)</f>
        <v>5803.5601100000003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9.8916299999999993</v>
      </c>
      <c r="M15" s="316" t="s">
        <v>653</v>
      </c>
      <c r="N15" s="319">
        <v>40.095519999999986</v>
      </c>
      <c r="O15" s="316" t="s">
        <v>653</v>
      </c>
      <c r="P15" s="318">
        <v>24</v>
      </c>
      <c r="Q15" s="316" t="s">
        <v>653</v>
      </c>
      <c r="R15" s="318">
        <v>0</v>
      </c>
      <c r="S15" s="320">
        <f>SUM(D15,F15,J15,L15,N15,P15,R15)</f>
        <v>73.987149999999986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81.973339999999993</v>
      </c>
      <c r="E16" s="321" t="s">
        <v>653</v>
      </c>
      <c r="F16" s="322">
        <v>2.7892199999999998</v>
      </c>
      <c r="G16" s="323" t="s">
        <v>653</v>
      </c>
      <c r="H16" s="324" t="s">
        <v>653</v>
      </c>
      <c r="I16" s="323" t="s">
        <v>653</v>
      </c>
      <c r="J16" s="325">
        <v>5.1360600000000005</v>
      </c>
      <c r="K16" s="323" t="s">
        <v>653</v>
      </c>
      <c r="L16" s="318">
        <v>0</v>
      </c>
      <c r="M16" s="323" t="s">
        <v>653</v>
      </c>
      <c r="N16" s="319">
        <v>3.3618899999999998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93.260509999999996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71.686819999999997</v>
      </c>
      <c r="E17" s="321" t="s">
        <v>653</v>
      </c>
      <c r="F17" s="322">
        <v>11.20561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82.89242999999999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70.129249999999999</v>
      </c>
      <c r="E18" s="321" t="s">
        <v>653</v>
      </c>
      <c r="F18" s="322">
        <v>1.3959499999999998</v>
      </c>
      <c r="G18" s="323" t="s">
        <v>653</v>
      </c>
      <c r="H18" s="325">
        <v>917.16555999999991</v>
      </c>
      <c r="I18" s="323" t="s">
        <v>653</v>
      </c>
      <c r="J18" s="325">
        <v>18.631129999999999</v>
      </c>
      <c r="K18" s="323" t="s">
        <v>653</v>
      </c>
      <c r="L18" s="325">
        <v>0</v>
      </c>
      <c r="M18" s="323" t="s">
        <v>653</v>
      </c>
      <c r="N18" s="319">
        <v>5.4083300000000012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1012.7302199999999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34.786550000000005</v>
      </c>
      <c r="E19" s="321" t="s">
        <v>653</v>
      </c>
      <c r="F19" s="322">
        <v>0</v>
      </c>
      <c r="G19" s="323" t="s">
        <v>653</v>
      </c>
      <c r="H19" s="325">
        <v>1846.0598600000003</v>
      </c>
      <c r="I19" s="323" t="s">
        <v>653</v>
      </c>
      <c r="J19" s="325">
        <v>4.49674</v>
      </c>
      <c r="K19" s="323" t="s">
        <v>653</v>
      </c>
      <c r="L19" s="325">
        <v>0</v>
      </c>
      <c r="M19" s="323" t="s">
        <v>653</v>
      </c>
      <c r="N19" s="319">
        <v>16.61759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1901.9607400000002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1979.0410199999997</v>
      </c>
      <c r="E20" s="321" t="s">
        <v>653</v>
      </c>
      <c r="F20" s="322">
        <v>442.04059000000001</v>
      </c>
      <c r="G20" s="323" t="s">
        <v>653</v>
      </c>
      <c r="H20" s="324" t="s">
        <v>653</v>
      </c>
      <c r="I20" s="323" t="s">
        <v>653</v>
      </c>
      <c r="J20" s="325">
        <v>53.511950000000006</v>
      </c>
      <c r="K20" s="323" t="s">
        <v>653</v>
      </c>
      <c r="L20" s="318">
        <v>0</v>
      </c>
      <c r="M20" s="323" t="s">
        <v>653</v>
      </c>
      <c r="N20" s="319">
        <v>2.5589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2477.1524599999998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74.98660000000001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86.59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161.57660000000001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0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0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100.00000000000001</v>
      </c>
      <c r="D27" s="357">
        <v>456.02444000000003</v>
      </c>
      <c r="E27" s="356">
        <f>SUM(E30:E38,E40,E41)</f>
        <v>100.00000000000001</v>
      </c>
      <c r="F27" s="357">
        <v>0.65164999999999995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115.91495999999999</v>
      </c>
      <c r="K27" s="358">
        <f>SUM(K30:K38,K40,K41)</f>
        <v>100.00000000000001</v>
      </c>
      <c r="L27" s="360">
        <v>139.56639999999999</v>
      </c>
      <c r="M27" s="361">
        <f>SUM(M30:M38,M40,M41)</f>
        <v>100.00000000000001</v>
      </c>
      <c r="N27" s="357">
        <v>36.257940000000005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748.41538999999989</v>
      </c>
    </row>
    <row r="28" spans="1:19" s="1" customFormat="1" ht="30" customHeight="1" thickTop="1" x14ac:dyDescent="0.25">
      <c r="A28" s="863" t="s">
        <v>671</v>
      </c>
      <c r="B28" s="864"/>
      <c r="C28" s="861" t="s">
        <v>1456</v>
      </c>
      <c r="D28" s="862">
        <v>0</v>
      </c>
      <c r="E28" s="861" t="s">
        <v>1456</v>
      </c>
      <c r="F28" s="862">
        <v>0</v>
      </c>
      <c r="G28" s="363" t="s">
        <v>653</v>
      </c>
      <c r="H28" s="363" t="s">
        <v>653</v>
      </c>
      <c r="I28" s="861" t="s">
        <v>1456</v>
      </c>
      <c r="J28" s="862">
        <v>0</v>
      </c>
      <c r="K28" s="861" t="s">
        <v>1456</v>
      </c>
      <c r="L28" s="862">
        <v>0</v>
      </c>
      <c r="M28" s="861" t="s">
        <v>1456</v>
      </c>
      <c r="N28" s="862">
        <v>0</v>
      </c>
      <c r="O28" s="861" t="s">
        <v>1456</v>
      </c>
      <c r="P28" s="862">
        <v>0</v>
      </c>
      <c r="Q28" s="861" t="s">
        <v>1456</v>
      </c>
      <c r="R28" s="862">
        <v>0</v>
      </c>
      <c r="S28" s="364" t="s">
        <v>653</v>
      </c>
    </row>
    <row r="29" spans="1:19" s="1" customFormat="1" ht="25.5" x14ac:dyDescent="0.25">
      <c r="A29" s="365" t="s">
        <v>300</v>
      </c>
      <c r="B29" s="366" t="s">
        <v>672</v>
      </c>
      <c r="C29" s="367">
        <f t="shared" ref="C29:F29" si="0">SUM(C30:C38)</f>
        <v>100.00000000000001</v>
      </c>
      <c r="D29" s="368">
        <f t="shared" si="0"/>
        <v>456.02444000000008</v>
      </c>
      <c r="E29" s="367">
        <f t="shared" si="0"/>
        <v>100.00000000000001</v>
      </c>
      <c r="F29" s="368">
        <f t="shared" si="0"/>
        <v>0.65165000000000006</v>
      </c>
      <c r="G29" s="369" t="s">
        <v>653</v>
      </c>
      <c r="H29" s="369" t="s">
        <v>653</v>
      </c>
      <c r="I29" s="370">
        <f t="shared" ref="I29:R29" si="1">SUM(I30:I38)</f>
        <v>100.00000000000001</v>
      </c>
      <c r="J29" s="368">
        <f t="shared" si="1"/>
        <v>115.91496000000001</v>
      </c>
      <c r="K29" s="370">
        <f t="shared" si="1"/>
        <v>100.00000000000001</v>
      </c>
      <c r="L29" s="368">
        <f t="shared" si="1"/>
        <v>139.56639999999999</v>
      </c>
      <c r="M29" s="370">
        <f t="shared" si="1"/>
        <v>100.00000000000001</v>
      </c>
      <c r="N29" s="368">
        <f t="shared" si="1"/>
        <v>36.257940000000005</v>
      </c>
      <c r="O29" s="370">
        <f t="shared" si="1"/>
        <v>100.00000000000001</v>
      </c>
      <c r="P29" s="368">
        <f t="shared" si="1"/>
        <v>0</v>
      </c>
      <c r="Q29" s="370">
        <f t="shared" si="1"/>
        <v>100.00000000000001</v>
      </c>
      <c r="R29" s="368">
        <f t="shared" si="1"/>
        <v>0</v>
      </c>
      <c r="S29" s="371">
        <f>SUM(S30:S38)</f>
        <v>748.41539000000012</v>
      </c>
    </row>
    <row r="30" spans="1:19" s="1" customFormat="1" x14ac:dyDescent="0.25">
      <c r="A30" s="314" t="s">
        <v>302</v>
      </c>
      <c r="B30" s="284" t="s">
        <v>598</v>
      </c>
      <c r="C30" s="372">
        <v>1.2652974782612696</v>
      </c>
      <c r="D30" s="373">
        <f>$D$27*C30/100</f>
        <v>5.7700657395750774</v>
      </c>
      <c r="E30" s="374">
        <v>1.2652974782612696</v>
      </c>
      <c r="F30" s="373">
        <f>$F$27*E30/100</f>
        <v>8.2453110170895624E-3</v>
      </c>
      <c r="G30" s="375" t="s">
        <v>653</v>
      </c>
      <c r="H30" s="375" t="s">
        <v>653</v>
      </c>
      <c r="I30" s="376">
        <v>1.2652974782612696</v>
      </c>
      <c r="J30" s="373">
        <f>$J$27*I30/100</f>
        <v>1.4666690658075592</v>
      </c>
      <c r="K30" s="377">
        <v>1.2652974782612696</v>
      </c>
      <c r="L30" s="373">
        <f>$L$27*K30/100</f>
        <v>1.7659301397000364</v>
      </c>
      <c r="M30" s="378">
        <v>1.2652974782612696</v>
      </c>
      <c r="N30" s="373">
        <f>$N$27*M30/100</f>
        <v>0.45877080048948421</v>
      </c>
      <c r="O30" s="378">
        <v>1.2652974782612696</v>
      </c>
      <c r="P30" s="373">
        <f>$P$27*O30/100</f>
        <v>0</v>
      </c>
      <c r="Q30" s="379">
        <v>1.2652974782612696</v>
      </c>
      <c r="R30" s="373">
        <f>$R$27*Q30/100</f>
        <v>0</v>
      </c>
      <c r="S30" s="380">
        <f>SUM(D30,F30,J30,L30,N30,P30,R30)</f>
        <v>9.4696810565892466</v>
      </c>
    </row>
    <row r="31" spans="1:19" s="1" customFormat="1" x14ac:dyDescent="0.25">
      <c r="A31" s="314" t="s">
        <v>306</v>
      </c>
      <c r="B31" s="284" t="s">
        <v>656</v>
      </c>
      <c r="C31" s="372">
        <v>1.5949024678523223</v>
      </c>
      <c r="D31" s="373">
        <f t="shared" ref="D31:D38" si="2">$D$27*C31/100</f>
        <v>7.2731450475697326</v>
      </c>
      <c r="E31" s="374">
        <v>1.5949024678523223</v>
      </c>
      <c r="F31" s="373">
        <f t="shared" ref="F31:F38" si="3">$F$27*E31/100</f>
        <v>1.0393181931759657E-2</v>
      </c>
      <c r="G31" s="375" t="s">
        <v>653</v>
      </c>
      <c r="H31" s="375" t="s">
        <v>653</v>
      </c>
      <c r="I31" s="376">
        <v>1.5949024678523223</v>
      </c>
      <c r="J31" s="373">
        <f t="shared" ref="J31:J41" si="4">$J$27*I31/100</f>
        <v>1.8487305576500321</v>
      </c>
      <c r="K31" s="377">
        <v>1.5949024678523223</v>
      </c>
      <c r="L31" s="373">
        <f t="shared" ref="L31:L41" si="5">$L$27*K31/100</f>
        <v>2.2259479578926435</v>
      </c>
      <c r="M31" s="378">
        <v>1.5949024678523223</v>
      </c>
      <c r="N31" s="373">
        <f t="shared" ref="N31:N38" si="6">$N$27*M31/100</f>
        <v>0.57827877985241438</v>
      </c>
      <c r="O31" s="378">
        <v>1.5949024678523223</v>
      </c>
      <c r="P31" s="373">
        <f t="shared" ref="P31:P41" si="7">$P$27*O31/100</f>
        <v>0</v>
      </c>
      <c r="Q31" s="379">
        <v>1.5949024678523223</v>
      </c>
      <c r="R31" s="373">
        <f t="shared" ref="R31:R41" si="8">$R$27*Q31/100</f>
        <v>0</v>
      </c>
      <c r="S31" s="380">
        <f t="shared" ref="S31:S38" si="9">SUM(D31,F31,J31,L31,N31,P31,R31)</f>
        <v>11.936495524896582</v>
      </c>
    </row>
    <row r="32" spans="1:19" s="1" customFormat="1" x14ac:dyDescent="0.25">
      <c r="A32" s="314" t="s">
        <v>673</v>
      </c>
      <c r="B32" s="284" t="s">
        <v>606</v>
      </c>
      <c r="C32" s="372">
        <v>1.4175918743450564</v>
      </c>
      <c r="D32" s="373">
        <f t="shared" si="2"/>
        <v>6.464565406467548</v>
      </c>
      <c r="E32" s="374">
        <v>1.4175918743450564</v>
      </c>
      <c r="F32" s="373">
        <f t="shared" si="3"/>
        <v>9.2377374491695603E-3</v>
      </c>
      <c r="G32" s="375" t="s">
        <v>653</v>
      </c>
      <c r="H32" s="375" t="s">
        <v>653</v>
      </c>
      <c r="I32" s="376">
        <v>1.4175918743450564</v>
      </c>
      <c r="J32" s="373">
        <f t="shared" si="4"/>
        <v>1.6432010541103221</v>
      </c>
      <c r="K32" s="377">
        <v>1.4175918743450564</v>
      </c>
      <c r="L32" s="373">
        <f t="shared" si="5"/>
        <v>1.9784819457159188</v>
      </c>
      <c r="M32" s="378">
        <v>1.4175918743450564</v>
      </c>
      <c r="N32" s="373">
        <f t="shared" si="6"/>
        <v>0.51398961124490605</v>
      </c>
      <c r="O32" s="378">
        <v>1.4175918743450564</v>
      </c>
      <c r="P32" s="373">
        <f t="shared" si="7"/>
        <v>0</v>
      </c>
      <c r="Q32" s="379">
        <v>1.4175918743450564</v>
      </c>
      <c r="R32" s="373">
        <f t="shared" si="8"/>
        <v>0</v>
      </c>
      <c r="S32" s="380">
        <f t="shared" si="9"/>
        <v>10.609475754987864</v>
      </c>
    </row>
    <row r="33" spans="1:19" s="1" customFormat="1" x14ac:dyDescent="0.25">
      <c r="A33" s="314" t="s">
        <v>674</v>
      </c>
      <c r="B33" s="284" t="s">
        <v>575</v>
      </c>
      <c r="C33" s="372">
        <v>17.319291167790364</v>
      </c>
      <c r="D33" s="373">
        <f t="shared" si="2"/>
        <v>78.980200559885475</v>
      </c>
      <c r="E33" s="374">
        <v>17.319291167790364</v>
      </c>
      <c r="F33" s="373">
        <f t="shared" si="3"/>
        <v>0.1128611608949059</v>
      </c>
      <c r="G33" s="375" t="s">
        <v>653</v>
      </c>
      <c r="H33" s="375" t="s">
        <v>653</v>
      </c>
      <c r="I33" s="376">
        <v>17.319291167790364</v>
      </c>
      <c r="J33" s="373">
        <f t="shared" si="4"/>
        <v>20.075649429427735</v>
      </c>
      <c r="K33" s="377">
        <v>17.319291167790364</v>
      </c>
      <c r="L33" s="373">
        <f t="shared" si="5"/>
        <v>24.171911188402969</v>
      </c>
      <c r="M33" s="378">
        <v>17.319291167790364</v>
      </c>
      <c r="N33" s="373">
        <f t="shared" si="6"/>
        <v>6.2796182000427301</v>
      </c>
      <c r="O33" s="378">
        <v>17.319291167790364</v>
      </c>
      <c r="P33" s="373">
        <f t="shared" si="7"/>
        <v>0</v>
      </c>
      <c r="Q33" s="379">
        <v>17.319291167790364</v>
      </c>
      <c r="R33" s="373">
        <f t="shared" si="8"/>
        <v>0</v>
      </c>
      <c r="S33" s="380">
        <f t="shared" si="9"/>
        <v>129.6202405386538</v>
      </c>
    </row>
    <row r="34" spans="1:19" s="1" customFormat="1" x14ac:dyDescent="0.25">
      <c r="A34" s="314" t="s">
        <v>675</v>
      </c>
      <c r="B34" s="284" t="s">
        <v>659</v>
      </c>
      <c r="C34" s="372">
        <v>32.526541812651786</v>
      </c>
      <c r="D34" s="373">
        <f t="shared" si="2"/>
        <v>148.32898015251115</v>
      </c>
      <c r="E34" s="374">
        <v>32.526541812651786</v>
      </c>
      <c r="F34" s="373">
        <f t="shared" si="3"/>
        <v>0.21195920972214533</v>
      </c>
      <c r="G34" s="375" t="s">
        <v>653</v>
      </c>
      <c r="H34" s="375" t="s">
        <v>653</v>
      </c>
      <c r="I34" s="376">
        <v>32.526541812651786</v>
      </c>
      <c r="J34" s="373">
        <f t="shared" si="4"/>
        <v>37.703127931518587</v>
      </c>
      <c r="K34" s="377">
        <v>32.526541812651786</v>
      </c>
      <c r="L34" s="373">
        <f t="shared" si="5"/>
        <v>45.396123452412837</v>
      </c>
      <c r="M34" s="378">
        <v>32.526541812651786</v>
      </c>
      <c r="N34" s="373">
        <f t="shared" si="6"/>
        <v>11.793454014506199</v>
      </c>
      <c r="O34" s="378">
        <v>32.526541812651786</v>
      </c>
      <c r="P34" s="373">
        <f t="shared" si="7"/>
        <v>0</v>
      </c>
      <c r="Q34" s="379">
        <v>32.526541812651786</v>
      </c>
      <c r="R34" s="373">
        <f t="shared" si="8"/>
        <v>0</v>
      </c>
      <c r="S34" s="380">
        <f t="shared" si="9"/>
        <v>243.43364476067094</v>
      </c>
    </row>
    <row r="35" spans="1:19" s="1" customFormat="1" x14ac:dyDescent="0.25">
      <c r="A35" s="314" t="s">
        <v>676</v>
      </c>
      <c r="B35" s="284" t="s">
        <v>579</v>
      </c>
      <c r="C35" s="372">
        <v>43.113159363294884</v>
      </c>
      <c r="D35" s="373">
        <f t="shared" si="2"/>
        <v>196.60654355277308</v>
      </c>
      <c r="E35" s="374">
        <v>43.113159363294884</v>
      </c>
      <c r="F35" s="373">
        <f t="shared" si="3"/>
        <v>0.28094690299091107</v>
      </c>
      <c r="G35" s="375" t="s">
        <v>653</v>
      </c>
      <c r="H35" s="375" t="s">
        <v>653</v>
      </c>
      <c r="I35" s="376">
        <v>43.113159363294884</v>
      </c>
      <c r="J35" s="373">
        <f t="shared" si="4"/>
        <v>49.974601430699515</v>
      </c>
      <c r="K35" s="377">
        <v>43.113159363294884</v>
      </c>
      <c r="L35" s="373">
        <f t="shared" si="5"/>
        <v>60.17148444961358</v>
      </c>
      <c r="M35" s="378">
        <v>43.113159363294884</v>
      </c>
      <c r="N35" s="373">
        <f t="shared" si="6"/>
        <v>15.631943454047844</v>
      </c>
      <c r="O35" s="378">
        <v>43.113159363294884</v>
      </c>
      <c r="P35" s="373">
        <f t="shared" si="7"/>
        <v>0</v>
      </c>
      <c r="Q35" s="379">
        <v>43.113159363294884</v>
      </c>
      <c r="R35" s="373">
        <f t="shared" si="8"/>
        <v>0</v>
      </c>
      <c r="S35" s="380">
        <f t="shared" si="9"/>
        <v>322.66551979012496</v>
      </c>
    </row>
    <row r="36" spans="1:19" s="1" customFormat="1" x14ac:dyDescent="0.25">
      <c r="A36" s="314" t="s">
        <v>677</v>
      </c>
      <c r="B36" s="284" t="s">
        <v>585</v>
      </c>
      <c r="C36" s="372">
        <v>2.7632158358043246</v>
      </c>
      <c r="D36" s="373">
        <f t="shared" si="2"/>
        <v>12.600939541217992</v>
      </c>
      <c r="E36" s="374">
        <v>2.7632158358043246</v>
      </c>
      <c r="F36" s="373">
        <f t="shared" si="3"/>
        <v>1.8006495994018882E-2</v>
      </c>
      <c r="G36" s="375" t="s">
        <v>653</v>
      </c>
      <c r="H36" s="375" t="s">
        <v>653</v>
      </c>
      <c r="I36" s="376">
        <v>2.7632158358043246</v>
      </c>
      <c r="J36" s="373">
        <f t="shared" si="4"/>
        <v>3.2029805307862484</v>
      </c>
      <c r="K36" s="377">
        <v>2.7632158358043246</v>
      </c>
      <c r="L36" s="373">
        <f t="shared" si="5"/>
        <v>3.8565208662620063</v>
      </c>
      <c r="M36" s="378">
        <v>2.7632158358043246</v>
      </c>
      <c r="N36" s="373">
        <f t="shared" si="6"/>
        <v>1.0018851398164308</v>
      </c>
      <c r="O36" s="378">
        <v>2.7632158358043246</v>
      </c>
      <c r="P36" s="373">
        <f t="shared" si="7"/>
        <v>0</v>
      </c>
      <c r="Q36" s="379">
        <v>2.7632158358043246</v>
      </c>
      <c r="R36" s="373">
        <f t="shared" si="8"/>
        <v>0</v>
      </c>
      <c r="S36" s="380">
        <f t="shared" si="9"/>
        <v>20.680332574076697</v>
      </c>
    </row>
    <row r="37" spans="1:19" s="1" customFormat="1" x14ac:dyDescent="0.25">
      <c r="A37" s="314" t="s">
        <v>678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 x14ac:dyDescent="0.3">
      <c r="A38" s="330" t="s">
        <v>679</v>
      </c>
      <c r="B38" s="331" t="s">
        <v>596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653</v>
      </c>
      <c r="H38" s="384" t="s">
        <v>653</v>
      </c>
      <c r="I38" s="385">
        <v>0</v>
      </c>
      <c r="J38" s="382">
        <f t="shared" si="4"/>
        <v>0</v>
      </c>
      <c r="K38" s="386">
        <v>0</v>
      </c>
      <c r="L38" s="382">
        <f t="shared" si="5"/>
        <v>0</v>
      </c>
      <c r="M38" s="387">
        <v>0</v>
      </c>
      <c r="N38" s="382">
        <f t="shared" si="6"/>
        <v>0</v>
      </c>
      <c r="O38" s="387">
        <v>0</v>
      </c>
      <c r="P38" s="382">
        <f t="shared" si="7"/>
        <v>0</v>
      </c>
      <c r="Q38" s="388">
        <v>0</v>
      </c>
      <c r="R38" s="382">
        <f t="shared" si="8"/>
        <v>0</v>
      </c>
      <c r="S38" s="380">
        <f t="shared" si="9"/>
        <v>0</v>
      </c>
    </row>
    <row r="39" spans="1:19" s="1" customFormat="1" ht="26.25" thickTop="1" x14ac:dyDescent="0.25">
      <c r="A39" s="235" t="s">
        <v>354</v>
      </c>
      <c r="B39" s="340" t="s">
        <v>680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s="1" customFormat="1" x14ac:dyDescent="0.25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 x14ac:dyDescent="0.3">
      <c r="A41" s="330" t="s">
        <v>681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5" customHeight="1" thickTop="1" thickBot="1" x14ac:dyDescent="0.3">
      <c r="A42" s="395" t="s">
        <v>364</v>
      </c>
      <c r="B42" s="396" t="s">
        <v>682</v>
      </c>
      <c r="C42" s="397">
        <f>SUM(C45:C53,C55,C56)</f>
        <v>100</v>
      </c>
      <c r="D42" s="398">
        <v>0</v>
      </c>
      <c r="E42" s="397">
        <f>SUM(E45:E53,E55,E56)</f>
        <v>100.00000000000001</v>
      </c>
      <c r="F42" s="398">
        <v>0</v>
      </c>
      <c r="G42" s="399" t="s">
        <v>653</v>
      </c>
      <c r="H42" s="400" t="s">
        <v>653</v>
      </c>
      <c r="I42" s="401">
        <f>SUM(I45:I53,I55,I56)</f>
        <v>100.00000000000001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100</v>
      </c>
      <c r="N42" s="398">
        <v>1.44678</v>
      </c>
      <c r="O42" s="401">
        <f>SUM(O45:O53,O55,O56)</f>
        <v>100</v>
      </c>
      <c r="P42" s="402">
        <v>6.2700000000000005</v>
      </c>
      <c r="Q42" s="401">
        <f>SUM(Q45:Q53,Q55,Q56)</f>
        <v>0</v>
      </c>
      <c r="R42" s="403">
        <v>0</v>
      </c>
      <c r="S42" s="404">
        <f>SUM(D42,F42,J42,L42,N42,P42,R42)</f>
        <v>7.71678</v>
      </c>
    </row>
    <row r="43" spans="1:19" s="1" customFormat="1" ht="21.75" customHeight="1" thickTop="1" x14ac:dyDescent="0.25">
      <c r="A43" s="863" t="s">
        <v>683</v>
      </c>
      <c r="B43" s="864"/>
      <c r="C43" s="865" t="s">
        <v>684</v>
      </c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866"/>
      <c r="P43" s="866"/>
      <c r="Q43" s="866"/>
      <c r="R43" s="866"/>
      <c r="S43" s="867"/>
    </row>
    <row r="44" spans="1:19" s="1" customFormat="1" ht="25.5" x14ac:dyDescent="0.25">
      <c r="A44" s="365" t="s">
        <v>165</v>
      </c>
      <c r="B44" s="366" t="s">
        <v>685</v>
      </c>
      <c r="C44" s="367">
        <f t="shared" ref="C44:F44" si="12">SUM(C45:C53)</f>
        <v>100</v>
      </c>
      <c r="D44" s="368">
        <f t="shared" si="12"/>
        <v>0</v>
      </c>
      <c r="E44" s="367">
        <f t="shared" si="12"/>
        <v>100.00000000000001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100.00000000000001</v>
      </c>
      <c r="J44" s="368">
        <f t="shared" si="13"/>
        <v>0</v>
      </c>
      <c r="K44" s="370">
        <f t="shared" si="13"/>
        <v>100</v>
      </c>
      <c r="L44" s="368">
        <f t="shared" si="13"/>
        <v>0</v>
      </c>
      <c r="M44" s="370">
        <f t="shared" si="13"/>
        <v>100</v>
      </c>
      <c r="N44" s="368">
        <f t="shared" si="13"/>
        <v>1.4467799999999997</v>
      </c>
      <c r="O44" s="370">
        <f t="shared" si="13"/>
        <v>100</v>
      </c>
      <c r="P44" s="368">
        <f t="shared" si="13"/>
        <v>6.27</v>
      </c>
      <c r="Q44" s="370">
        <f t="shared" si="13"/>
        <v>0</v>
      </c>
      <c r="R44" s="368">
        <f t="shared" si="13"/>
        <v>0</v>
      </c>
      <c r="S44" s="371">
        <f>SUM(S45:S53)</f>
        <v>7.71678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0.21421061083828585</v>
      </c>
      <c r="D45" s="407">
        <f>$D$42*C45/100</f>
        <v>0</v>
      </c>
      <c r="E45" s="406">
        <f t="shared" ref="E45:E53" si="15">IF($F$13+$F$27=0,0,(F15+F30)/($F$13+$F$27)*100)</f>
        <v>1.5467606308327162E-3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0.74190036615128929</v>
      </c>
      <c r="J45" s="407">
        <f>$J$42*I45/100</f>
        <v>0</v>
      </c>
      <c r="K45" s="408">
        <f t="shared" ref="K45:K53" si="17">IF($L$13+$L$27=0,0,(L15+L30)/($L$13+$L$27)*100)</f>
        <v>4.9386390302431398</v>
      </c>
      <c r="L45" s="407">
        <f>$L$42*K45/100</f>
        <v>0</v>
      </c>
      <c r="M45" s="408">
        <f t="shared" ref="M45:M53" si="18">IF($N$13+$N$27=0,0,(N15+N30)/($N$13+$N$27)*100)</f>
        <v>38.882286386004424</v>
      </c>
      <c r="N45" s="407">
        <f>$N$42*M45/100</f>
        <v>0.56254114297543478</v>
      </c>
      <c r="O45" s="408">
        <f t="shared" ref="O45:O53" si="19">IF($P$13+$P$27=0,0,(P15+P30)/($P$13+$P$27)*100)</f>
        <v>100</v>
      </c>
      <c r="P45" s="407">
        <f>$P$42*O45/100</f>
        <v>6.27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6.8325411429754341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3.3132281225304934</v>
      </c>
      <c r="D46" s="407">
        <f t="shared" ref="D46:D56" si="21">$D$42*C46/100</f>
        <v>0</v>
      </c>
      <c r="E46" s="406">
        <f t="shared" si="15"/>
        <v>0.52518715696680662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3.5331887697224786</v>
      </c>
      <c r="J46" s="407">
        <f t="shared" ref="J46:J56" si="23">$J$42*I46/100</f>
        <v>0</v>
      </c>
      <c r="K46" s="408">
        <f t="shared" si="17"/>
        <v>0.94300636946330096</v>
      </c>
      <c r="L46" s="407">
        <f t="shared" ref="L46:L56" si="24">$L$42*K46/100</f>
        <v>0</v>
      </c>
      <c r="M46" s="408">
        <f t="shared" si="18"/>
        <v>3.7777203813305524</v>
      </c>
      <c r="N46" s="407">
        <f t="shared" ref="N46:N56" si="25">$N$42*M46/100</f>
        <v>5.4655302933014162E-2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5.4655302933014162E-2</v>
      </c>
    </row>
    <row r="47" spans="1:19" s="1" customFormat="1" x14ac:dyDescent="0.25">
      <c r="A47" s="314" t="s">
        <v>686</v>
      </c>
      <c r="B47" s="284" t="s">
        <v>606</v>
      </c>
      <c r="C47" s="406">
        <f t="shared" si="14"/>
        <v>2.9013284703079574</v>
      </c>
      <c r="D47" s="407">
        <f t="shared" si="21"/>
        <v>0</v>
      </c>
      <c r="E47" s="406">
        <f t="shared" si="15"/>
        <v>2.1038242129516158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0.83119736559889279</v>
      </c>
      <c r="J47" s="407">
        <f t="shared" si="23"/>
        <v>0</v>
      </c>
      <c r="K47" s="408">
        <f t="shared" si="17"/>
        <v>0.83816922586302423</v>
      </c>
      <c r="L47" s="407">
        <f t="shared" si="24"/>
        <v>0</v>
      </c>
      <c r="M47" s="408">
        <f t="shared" si="18"/>
        <v>0.49279844054415839</v>
      </c>
      <c r="N47" s="407">
        <f t="shared" si="25"/>
        <v>7.1297092781047742E-3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7.1297092781047742E-3</v>
      </c>
    </row>
    <row r="48" spans="1:19" s="1" customFormat="1" x14ac:dyDescent="0.25">
      <c r="A48" s="314" t="s">
        <v>687</v>
      </c>
      <c r="B48" s="284" t="s">
        <v>575</v>
      </c>
      <c r="C48" s="406">
        <f t="shared" si="14"/>
        <v>5.5356087656197941</v>
      </c>
      <c r="D48" s="407">
        <f t="shared" si="21"/>
        <v>0</v>
      </c>
      <c r="E48" s="406">
        <f t="shared" si="15"/>
        <v>0.28304204634563601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19.579450130025116</v>
      </c>
      <c r="J48" s="407">
        <f t="shared" si="23"/>
        <v>0</v>
      </c>
      <c r="K48" s="408">
        <f t="shared" si="17"/>
        <v>10.240251184643638</v>
      </c>
      <c r="L48" s="407">
        <f t="shared" si="24"/>
        <v>0</v>
      </c>
      <c r="M48" s="408">
        <f t="shared" si="18"/>
        <v>11.206068216420675</v>
      </c>
      <c r="N48" s="407">
        <f t="shared" si="25"/>
        <v>0.16212715374153103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0.16212715374153103</v>
      </c>
    </row>
    <row r="49" spans="1:19" s="1" customFormat="1" x14ac:dyDescent="0.25">
      <c r="A49" s="314" t="s">
        <v>688</v>
      </c>
      <c r="B49" s="284" t="s">
        <v>659</v>
      </c>
      <c r="C49" s="406">
        <f t="shared" si="14"/>
        <v>6.7980663199228335</v>
      </c>
      <c r="D49" s="407">
        <f t="shared" si="21"/>
        <v>0</v>
      </c>
      <c r="E49" s="406">
        <f t="shared" si="15"/>
        <v>3.9762012647080756E-2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21.346395175172809</v>
      </c>
      <c r="J49" s="407">
        <f t="shared" si="23"/>
        <v>0</v>
      </c>
      <c r="K49" s="408">
        <f t="shared" si="17"/>
        <v>19.23173154735197</v>
      </c>
      <c r="L49" s="407">
        <f t="shared" si="24"/>
        <v>0</v>
      </c>
      <c r="M49" s="408">
        <f t="shared" si="18"/>
        <v>27.239690994277577</v>
      </c>
      <c r="N49" s="407">
        <f t="shared" si="25"/>
        <v>0.39409840136700913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0.39409840136700913</v>
      </c>
    </row>
    <row r="50" spans="1:19" s="1" customFormat="1" x14ac:dyDescent="0.25">
      <c r="A50" s="314" t="s">
        <v>689</v>
      </c>
      <c r="B50" s="284" t="s">
        <v>579</v>
      </c>
      <c r="C50" s="406">
        <f t="shared" si="14"/>
        <v>80.769754556000734</v>
      </c>
      <c r="D50" s="407">
        <f t="shared" si="21"/>
        <v>0</v>
      </c>
      <c r="E50" s="406">
        <f t="shared" si="15"/>
        <v>82.976316846379461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52.34767146049839</v>
      </c>
      <c r="J50" s="407">
        <f t="shared" si="23"/>
        <v>0</v>
      </c>
      <c r="K50" s="408">
        <f t="shared" si="17"/>
        <v>25.491203823905494</v>
      </c>
      <c r="L50" s="407">
        <f t="shared" si="24"/>
        <v>0</v>
      </c>
      <c r="M50" s="408">
        <f t="shared" si="18"/>
        <v>17.440856955504334</v>
      </c>
      <c r="N50" s="407">
        <f t="shared" si="25"/>
        <v>0.25233083026084557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0.25233083026084557</v>
      </c>
    </row>
    <row r="51" spans="1:19" s="1" customFormat="1" x14ac:dyDescent="0.25">
      <c r="A51" s="314" t="s">
        <v>690</v>
      </c>
      <c r="B51" s="284" t="s">
        <v>585</v>
      </c>
      <c r="C51" s="406">
        <f t="shared" si="14"/>
        <v>0.46780315477989615</v>
      </c>
      <c r="D51" s="407">
        <f t="shared" si="21"/>
        <v>0</v>
      </c>
      <c r="E51" s="406">
        <f t="shared" si="15"/>
        <v>14.070320964078581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1.6201967328310449</v>
      </c>
      <c r="J51" s="407">
        <f t="shared" si="23"/>
        <v>0</v>
      </c>
      <c r="K51" s="408">
        <f t="shared" si="17"/>
        <v>38.316998818529434</v>
      </c>
      <c r="L51" s="407">
        <f t="shared" si="24"/>
        <v>0</v>
      </c>
      <c r="M51" s="408">
        <f t="shared" si="18"/>
        <v>0.96057862591828069</v>
      </c>
      <c r="N51" s="407">
        <f t="shared" si="25"/>
        <v>1.3897459444060501E-2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1.3897459444060501E-2</v>
      </c>
    </row>
    <row r="52" spans="1:19" s="1" customFormat="1" x14ac:dyDescent="0.25">
      <c r="A52" s="314" t="s">
        <v>691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 x14ac:dyDescent="0.3">
      <c r="A53" s="330" t="s">
        <v>692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0</v>
      </c>
      <c r="L53" s="382">
        <f t="shared" si="24"/>
        <v>0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0</v>
      </c>
    </row>
    <row r="54" spans="1:19" s="1" customFormat="1" ht="26.25" thickTop="1" x14ac:dyDescent="0.25">
      <c r="A54" s="235" t="s">
        <v>329</v>
      </c>
      <c r="B54" s="340" t="s">
        <v>693</v>
      </c>
      <c r="C54" s="412">
        <f t="shared" ref="C54:F54" si="29">SUM(C55,C56)</f>
        <v>0</v>
      </c>
      <c r="D54" s="407">
        <f t="shared" si="29"/>
        <v>0</v>
      </c>
      <c r="E54" s="412">
        <f t="shared" si="29"/>
        <v>0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0</v>
      </c>
      <c r="J54" s="407">
        <f t="shared" si="30"/>
        <v>0</v>
      </c>
      <c r="K54" s="392">
        <f t="shared" si="30"/>
        <v>0</v>
      </c>
      <c r="L54" s="407">
        <f t="shared" si="30"/>
        <v>0</v>
      </c>
      <c r="M54" s="392">
        <f t="shared" si="30"/>
        <v>0</v>
      </c>
      <c r="N54" s="407">
        <f t="shared" si="30"/>
        <v>0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</v>
      </c>
    </row>
    <row r="55" spans="1:19" s="1" customFormat="1" x14ac:dyDescent="0.25">
      <c r="A55" s="314" t="s">
        <v>694</v>
      </c>
      <c r="B55" s="284" t="s">
        <v>667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0</v>
      </c>
      <c r="L56" s="407">
        <f t="shared" si="24"/>
        <v>0</v>
      </c>
      <c r="M56" s="408">
        <f>IF($N$13+$N$27=0,0,(N26+N41)/($N$13+$N$27)*100)</f>
        <v>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s="1" customFormat="1" ht="30" thickTop="1" thickBot="1" x14ac:dyDescent="0.3">
      <c r="A57" s="395" t="s">
        <v>169</v>
      </c>
      <c r="B57" s="413" t="s">
        <v>696</v>
      </c>
      <c r="C57" s="397" t="s">
        <v>653</v>
      </c>
      <c r="D57" s="414">
        <f>SUM(D58,D68)</f>
        <v>2693.6414199999995</v>
      </c>
      <c r="E57" s="397" t="s">
        <v>653</v>
      </c>
      <c r="F57" s="414">
        <f>SUM(F58,F68)</f>
        <v>533.06961999999999</v>
      </c>
      <c r="G57" s="399" t="s">
        <v>653</v>
      </c>
      <c r="H57" s="414">
        <f>SUM(H58,H68)</f>
        <v>2763.2254200000002</v>
      </c>
      <c r="I57" s="399" t="s">
        <v>653</v>
      </c>
      <c r="J57" s="414">
        <f>SUM(J58,J68)</f>
        <v>197.69084000000001</v>
      </c>
      <c r="K57" s="399" t="s">
        <v>653</v>
      </c>
      <c r="L57" s="414">
        <f>SUM(L58,L68)</f>
        <v>236.04802999999998</v>
      </c>
      <c r="M57" s="399" t="s">
        <v>653</v>
      </c>
      <c r="N57" s="414">
        <f>SUM(N58,N68)</f>
        <v>105.74695</v>
      </c>
      <c r="O57" s="399" t="s">
        <v>653</v>
      </c>
      <c r="P57" s="414">
        <f>SUM(P58,P68)</f>
        <v>30.27</v>
      </c>
      <c r="Q57" s="401" t="s">
        <v>653</v>
      </c>
      <c r="R57" s="414">
        <f>SUM(R58,R68)</f>
        <v>0</v>
      </c>
      <c r="S57" s="404">
        <f>SUM(D57,F57,H57,J57,L57,N57,P57,R57)</f>
        <v>6559.6922799999993</v>
      </c>
    </row>
    <row r="58" spans="1:19" s="1" customFormat="1" ht="26.25" thickTop="1" x14ac:dyDescent="0.25">
      <c r="A58" s="415" t="s">
        <v>171</v>
      </c>
      <c r="B58" s="366" t="s">
        <v>697</v>
      </c>
      <c r="C58" s="416" t="s">
        <v>653</v>
      </c>
      <c r="D58" s="417">
        <f>SUM(D59:D67)</f>
        <v>2693.6414199999995</v>
      </c>
      <c r="E58" s="416" t="s">
        <v>653</v>
      </c>
      <c r="F58" s="417">
        <f>SUM(F59:F67)</f>
        <v>533.06961999999999</v>
      </c>
      <c r="G58" s="418" t="s">
        <v>653</v>
      </c>
      <c r="H58" s="417">
        <f>SUM(H59:H67)</f>
        <v>2763.2254200000002</v>
      </c>
      <c r="I58" s="418" t="s">
        <v>653</v>
      </c>
      <c r="J58" s="417">
        <f>SUM(J59:J67)</f>
        <v>197.69084000000001</v>
      </c>
      <c r="K58" s="418" t="s">
        <v>653</v>
      </c>
      <c r="L58" s="417">
        <f>SUM(L59:L67)</f>
        <v>236.04802999999998</v>
      </c>
      <c r="M58" s="418" t="s">
        <v>653</v>
      </c>
      <c r="N58" s="417">
        <f>SUM(N59:N67)</f>
        <v>105.74695</v>
      </c>
      <c r="O58" s="418" t="s">
        <v>653</v>
      </c>
      <c r="P58" s="417">
        <f>SUM(P59:P67)</f>
        <v>30.27</v>
      </c>
      <c r="Q58" s="419" t="s">
        <v>653</v>
      </c>
      <c r="R58" s="417">
        <f>SUM(R59:R67)</f>
        <v>0</v>
      </c>
      <c r="S58" s="420">
        <f>SUM(S59:S67)</f>
        <v>6559.6922799999984</v>
      </c>
    </row>
    <row r="59" spans="1:19" s="1" customFormat="1" x14ac:dyDescent="0.25">
      <c r="A59" s="314" t="s">
        <v>173</v>
      </c>
      <c r="B59" s="284" t="s">
        <v>698</v>
      </c>
      <c r="C59" s="421" t="s">
        <v>653</v>
      </c>
      <c r="D59" s="422">
        <f>SUM(D15,D30,D45)</f>
        <v>5.7700657395750774</v>
      </c>
      <c r="E59" s="421" t="s">
        <v>653</v>
      </c>
      <c r="F59" s="422">
        <f>SUM(F15,F30,F45)</f>
        <v>8.2453110170895624E-3</v>
      </c>
      <c r="G59" s="375" t="s">
        <v>653</v>
      </c>
      <c r="H59" s="375" t="s">
        <v>653</v>
      </c>
      <c r="I59" s="375" t="s">
        <v>653</v>
      </c>
      <c r="J59" s="422">
        <f>SUM(J15,J30,J45)</f>
        <v>1.4666690658075592</v>
      </c>
      <c r="K59" s="375" t="s">
        <v>653</v>
      </c>
      <c r="L59" s="423">
        <f>SUM(L15,L30,L45)</f>
        <v>11.657560139700035</v>
      </c>
      <c r="M59" s="375" t="s">
        <v>653</v>
      </c>
      <c r="N59" s="423">
        <f>SUM(N15,N30,N45)</f>
        <v>41.116831943464902</v>
      </c>
      <c r="O59" s="375" t="s">
        <v>653</v>
      </c>
      <c r="P59" s="423">
        <f>SUM(P15,P30,P45)</f>
        <v>30.27</v>
      </c>
      <c r="Q59" s="375" t="s">
        <v>653</v>
      </c>
      <c r="R59" s="424">
        <f>SUM(R15,R30,R45)</f>
        <v>0</v>
      </c>
      <c r="S59" s="425">
        <f>SUM(D59,F59,J59,L59,N59,P59,R59)</f>
        <v>90.289372199564667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89.24648504756972</v>
      </c>
      <c r="E60" s="421" t="s">
        <v>653</v>
      </c>
      <c r="F60" s="422">
        <f t="shared" ref="F60:F67" si="32">SUM(F16,F31,F46)</f>
        <v>2.7996131819317593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6.9847905576500331</v>
      </c>
      <c r="K60" s="375" t="s">
        <v>653</v>
      </c>
      <c r="L60" s="423">
        <f t="shared" ref="L60:L67" si="34">SUM(L16,L31,L46)</f>
        <v>2.2259479578926435</v>
      </c>
      <c r="M60" s="375" t="s">
        <v>653</v>
      </c>
      <c r="N60" s="423">
        <f t="shared" ref="N60:N67" si="35">SUM(N16,N31,N46)</f>
        <v>3.9948240827854282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105.25166082782958</v>
      </c>
    </row>
    <row r="61" spans="1:19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31"/>
        <v>78.15138540646754</v>
      </c>
      <c r="E61" s="421" t="s">
        <v>653</v>
      </c>
      <c r="F61" s="422">
        <f t="shared" si="32"/>
        <v>11.214847737449169</v>
      </c>
      <c r="G61" s="375" t="s">
        <v>653</v>
      </c>
      <c r="H61" s="375" t="s">
        <v>653</v>
      </c>
      <c r="I61" s="375" t="s">
        <v>653</v>
      </c>
      <c r="J61" s="422">
        <f t="shared" si="33"/>
        <v>1.6432010541103221</v>
      </c>
      <c r="K61" s="375" t="s">
        <v>653</v>
      </c>
      <c r="L61" s="423">
        <f t="shared" si="34"/>
        <v>1.9784819457159188</v>
      </c>
      <c r="M61" s="375" t="s">
        <v>653</v>
      </c>
      <c r="N61" s="423">
        <f t="shared" si="35"/>
        <v>0.5211193205230108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93.509035464265949</v>
      </c>
    </row>
    <row r="62" spans="1:19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31"/>
        <v>149.10945055988549</v>
      </c>
      <c r="E62" s="421" t="s">
        <v>653</v>
      </c>
      <c r="F62" s="422">
        <f t="shared" si="32"/>
        <v>1.5088111608949057</v>
      </c>
      <c r="G62" s="375" t="s">
        <v>653</v>
      </c>
      <c r="H62" s="426">
        <f>H18</f>
        <v>917.16555999999991</v>
      </c>
      <c r="I62" s="375" t="s">
        <v>653</v>
      </c>
      <c r="J62" s="422">
        <f t="shared" si="33"/>
        <v>38.706779429427733</v>
      </c>
      <c r="K62" s="375" t="s">
        <v>653</v>
      </c>
      <c r="L62" s="423">
        <f t="shared" si="34"/>
        <v>24.171911188402969</v>
      </c>
      <c r="M62" s="375" t="s">
        <v>653</v>
      </c>
      <c r="N62" s="423">
        <f t="shared" si="35"/>
        <v>11.850075353784263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1142.5125876923951</v>
      </c>
    </row>
    <row r="63" spans="1:19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31"/>
        <v>183.11553015251116</v>
      </c>
      <c r="E63" s="421" t="s">
        <v>653</v>
      </c>
      <c r="F63" s="422">
        <f t="shared" si="32"/>
        <v>0.21195920972214533</v>
      </c>
      <c r="G63" s="375" t="s">
        <v>653</v>
      </c>
      <c r="H63" s="426">
        <f>H19</f>
        <v>1846.0598600000003</v>
      </c>
      <c r="I63" s="375" t="s">
        <v>653</v>
      </c>
      <c r="J63" s="422">
        <f t="shared" si="33"/>
        <v>42.19986793151859</v>
      </c>
      <c r="K63" s="375" t="s">
        <v>653</v>
      </c>
      <c r="L63" s="423">
        <f t="shared" si="34"/>
        <v>45.396123452412837</v>
      </c>
      <c r="M63" s="375" t="s">
        <v>653</v>
      </c>
      <c r="N63" s="423">
        <f t="shared" si="35"/>
        <v>28.80514241587321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2145.7884831620381</v>
      </c>
    </row>
    <row r="64" spans="1:19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31"/>
        <v>2175.6475635527727</v>
      </c>
      <c r="E64" s="421" t="s">
        <v>653</v>
      </c>
      <c r="F64" s="422">
        <f t="shared" si="32"/>
        <v>442.32153690299094</v>
      </c>
      <c r="G64" s="375" t="s">
        <v>653</v>
      </c>
      <c r="H64" s="375" t="s">
        <v>653</v>
      </c>
      <c r="I64" s="375" t="s">
        <v>653</v>
      </c>
      <c r="J64" s="422">
        <f t="shared" si="33"/>
        <v>103.48655143069952</v>
      </c>
      <c r="K64" s="375" t="s">
        <v>653</v>
      </c>
      <c r="L64" s="423">
        <f t="shared" si="34"/>
        <v>60.17148444961358</v>
      </c>
      <c r="M64" s="375" t="s">
        <v>653</v>
      </c>
      <c r="N64" s="423">
        <f t="shared" si="35"/>
        <v>18.443174284308689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2800.070310620385</v>
      </c>
    </row>
    <row r="65" spans="1:19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31"/>
        <v>12.600939541217992</v>
      </c>
      <c r="E65" s="421" t="s">
        <v>653</v>
      </c>
      <c r="F65" s="422">
        <f t="shared" si="32"/>
        <v>75.004606495994025</v>
      </c>
      <c r="G65" s="375" t="s">
        <v>653</v>
      </c>
      <c r="H65" s="375" t="s">
        <v>653</v>
      </c>
      <c r="I65" s="375" t="s">
        <v>653</v>
      </c>
      <c r="J65" s="422">
        <f t="shared" si="33"/>
        <v>3.2029805307862484</v>
      </c>
      <c r="K65" s="375" t="s">
        <v>653</v>
      </c>
      <c r="L65" s="423">
        <f t="shared" si="34"/>
        <v>90.446520866262006</v>
      </c>
      <c r="M65" s="375" t="s">
        <v>653</v>
      </c>
      <c r="N65" s="423">
        <f t="shared" si="35"/>
        <v>1.0157825992604912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182.27083003352078</v>
      </c>
    </row>
    <row r="66" spans="1:19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0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0</v>
      </c>
    </row>
    <row r="68" spans="1:19" s="1" customFormat="1" ht="26.25" thickTop="1" x14ac:dyDescent="0.25">
      <c r="A68" s="235" t="s">
        <v>178</v>
      </c>
      <c r="B68" s="340" t="s">
        <v>706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0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</row>
    <row r="70" spans="1:19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</row>
  </sheetData>
  <sheetProtection algorithmName="SHA-512" hashValue="drwnKtwomS+a8BTEdmDsx4GTha+NFnbxU5y9BpRR+YyaLEloSJcidUEgfKM+3fL+xYtCerkqo8331Iu/WvEUKQ==" saltValue="ggyWWC8q4AytNSJRiZxvlH7DSUNIgu4f3zotVfiMi41NfAVgpdEseFLcRROQHXQ0xc1o+YpP9qfSxVtWdHYd0A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opLeftCell="E52" workbookViewId="0">
      <selection activeCell="O30" sqref="O30:O38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814" t="s">
        <v>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6"/>
    </row>
    <row r="2" spans="1:21" s="1" customFormat="1" x14ac:dyDescent="0.25">
      <c r="A2" s="814" t="s">
        <v>1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6"/>
    </row>
    <row r="3" spans="1:21" s="1" customFormat="1" x14ac:dyDescent="0.25">
      <c r="A3" s="817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9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820" t="s">
        <v>708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2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888" t="s">
        <v>709</v>
      </c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49"/>
      <c r="U8" s="49"/>
    </row>
    <row r="9" spans="1:21" s="1" customFormat="1" x14ac:dyDescent="0.25">
      <c r="A9" s="880" t="s">
        <v>4</v>
      </c>
      <c r="B9" s="288" t="s">
        <v>647</v>
      </c>
      <c r="C9" s="883" t="s">
        <v>648</v>
      </c>
      <c r="D9" s="884"/>
      <c r="E9" s="884"/>
      <c r="F9" s="885"/>
      <c r="G9" s="870" t="s">
        <v>649</v>
      </c>
      <c r="H9" s="871"/>
      <c r="I9" s="870" t="s">
        <v>37</v>
      </c>
      <c r="J9" s="871"/>
      <c r="K9" s="870" t="s">
        <v>39</v>
      </c>
      <c r="L9" s="871"/>
      <c r="M9" s="870" t="s">
        <v>532</v>
      </c>
      <c r="N9" s="871"/>
      <c r="O9" s="870" t="s">
        <v>544</v>
      </c>
      <c r="P9" s="871"/>
      <c r="Q9" s="876" t="s">
        <v>27</v>
      </c>
      <c r="R9" s="871"/>
      <c r="S9" s="868" t="s">
        <v>650</v>
      </c>
      <c r="T9" s="49"/>
      <c r="U9" s="444"/>
    </row>
    <row r="10" spans="1:21" s="1" customFormat="1" ht="24" customHeight="1" x14ac:dyDescent="0.25">
      <c r="A10" s="881"/>
      <c r="B10" s="289"/>
      <c r="C10" s="879" t="s">
        <v>651</v>
      </c>
      <c r="D10" s="879"/>
      <c r="E10" s="879" t="s">
        <v>31</v>
      </c>
      <c r="F10" s="879"/>
      <c r="G10" s="872"/>
      <c r="H10" s="873"/>
      <c r="I10" s="872"/>
      <c r="J10" s="873"/>
      <c r="K10" s="872"/>
      <c r="L10" s="873"/>
      <c r="M10" s="872"/>
      <c r="N10" s="873"/>
      <c r="O10" s="874"/>
      <c r="P10" s="875"/>
      <c r="Q10" s="877"/>
      <c r="R10" s="875"/>
      <c r="S10" s="869"/>
      <c r="T10" s="49"/>
      <c r="U10" s="444"/>
    </row>
    <row r="11" spans="1:21" s="1" customFormat="1" ht="24.75" customHeight="1" thickBot="1" x14ac:dyDescent="0.3">
      <c r="A11" s="882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710</v>
      </c>
      <c r="C13" s="301" t="s">
        <v>653</v>
      </c>
      <c r="D13" s="302">
        <f>SUM(D14,D24)</f>
        <v>1644.7781391666665</v>
      </c>
      <c r="E13" s="303" t="s">
        <v>653</v>
      </c>
      <c r="F13" s="302">
        <f>SUM(F14,F24)</f>
        <v>326.41363750000005</v>
      </c>
      <c r="G13" s="304" t="s">
        <v>653</v>
      </c>
      <c r="H13" s="302">
        <f>SUM(H14,H24)</f>
        <v>1469.9050591666669</v>
      </c>
      <c r="I13" s="305" t="s">
        <v>653</v>
      </c>
      <c r="J13" s="302">
        <f>SUM(J14,J24)</f>
        <v>62.451423333333331</v>
      </c>
      <c r="K13" s="305" t="s">
        <v>653</v>
      </c>
      <c r="L13" s="302">
        <f>SUM(L14,L24)</f>
        <v>67.130071666666666</v>
      </c>
      <c r="M13" s="305" t="s">
        <v>653</v>
      </c>
      <c r="N13" s="302">
        <f>SUM(N14,N24)</f>
        <v>25.581933333333339</v>
      </c>
      <c r="O13" s="304" t="s">
        <v>653</v>
      </c>
      <c r="P13" s="302">
        <f>SUM(P14,P24)</f>
        <v>18</v>
      </c>
      <c r="Q13" s="306" t="s">
        <v>653</v>
      </c>
      <c r="R13" s="302">
        <f>SUM(R14,R24)</f>
        <v>0</v>
      </c>
      <c r="S13" s="307">
        <f>SUM(D13,F13,H13,J13,L13,N13,P13,R13)</f>
        <v>3614.2602641666667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711</v>
      </c>
      <c r="C14" s="309" t="s">
        <v>653</v>
      </c>
      <c r="D14" s="310">
        <f>SUM(D15:D23)</f>
        <v>1644.7781391666665</v>
      </c>
      <c r="E14" s="309" t="s">
        <v>653</v>
      </c>
      <c r="F14" s="310">
        <f>SUM(F15:F23)</f>
        <v>326.41363750000005</v>
      </c>
      <c r="G14" s="311" t="s">
        <v>653</v>
      </c>
      <c r="H14" s="310">
        <f>SUM(H18,H19,H22)</f>
        <v>1469.9050591666669</v>
      </c>
      <c r="I14" s="311" t="s">
        <v>653</v>
      </c>
      <c r="J14" s="310">
        <f>SUM(J15:J23)</f>
        <v>62.451423333333331</v>
      </c>
      <c r="K14" s="311" t="s">
        <v>653</v>
      </c>
      <c r="L14" s="312">
        <f>SUM(L15,L16,L17,L18,L19,L20,L21,L22,L23)</f>
        <v>67.130071666666666</v>
      </c>
      <c r="M14" s="311" t="s">
        <v>653</v>
      </c>
      <c r="N14" s="310">
        <f>SUM(N15:N23)</f>
        <v>25.581933333333339</v>
      </c>
      <c r="O14" s="311" t="s">
        <v>653</v>
      </c>
      <c r="P14" s="310">
        <f>SUM(P15:P23)</f>
        <v>18</v>
      </c>
      <c r="Q14" s="311" t="s">
        <v>653</v>
      </c>
      <c r="R14" s="310">
        <f>SUM(R15:R23)</f>
        <v>0</v>
      </c>
      <c r="S14" s="313">
        <f>SUM(D14,F14,H14,J14,L14,N14,P14,R14)</f>
        <v>3614.2602641666667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6.6974674999999992</v>
      </c>
      <c r="M15" s="316" t="s">
        <v>653</v>
      </c>
      <c r="N15" s="319">
        <v>11.713108333333336</v>
      </c>
      <c r="O15" s="316" t="s">
        <v>653</v>
      </c>
      <c r="P15" s="318">
        <v>18</v>
      </c>
      <c r="Q15" s="316" t="s">
        <v>653</v>
      </c>
      <c r="R15" s="318">
        <v>0</v>
      </c>
      <c r="S15" s="320">
        <f>SUM(D15,F15,J15,L15,N15,P15,R15)</f>
        <v>36.41057583333334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63.784930000000003</v>
      </c>
      <c r="E16" s="321" t="s">
        <v>653</v>
      </c>
      <c r="F16" s="322">
        <v>2.1714158333333335</v>
      </c>
      <c r="G16" s="323" t="s">
        <v>653</v>
      </c>
      <c r="H16" s="324" t="s">
        <v>653</v>
      </c>
      <c r="I16" s="323" t="s">
        <v>653</v>
      </c>
      <c r="J16" s="325">
        <v>3.1694441666666662</v>
      </c>
      <c r="K16" s="323" t="s">
        <v>653</v>
      </c>
      <c r="L16" s="318">
        <v>0</v>
      </c>
      <c r="M16" s="323" t="s">
        <v>653</v>
      </c>
      <c r="N16" s="319">
        <v>0.51853666666666665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69.644326666666657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62.657029999999999</v>
      </c>
      <c r="E17" s="321" t="s">
        <v>653</v>
      </c>
      <c r="F17" s="322">
        <v>10.218450000000001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72.875479999999996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60.157758333333334</v>
      </c>
      <c r="E18" s="321" t="s">
        <v>653</v>
      </c>
      <c r="F18" s="322">
        <v>1.1274633333333335</v>
      </c>
      <c r="G18" s="323" t="s">
        <v>653</v>
      </c>
      <c r="H18" s="325">
        <v>429.21302666666651</v>
      </c>
      <c r="I18" s="323" t="s">
        <v>653</v>
      </c>
      <c r="J18" s="325">
        <v>8.5360800000000001</v>
      </c>
      <c r="K18" s="323" t="s">
        <v>653</v>
      </c>
      <c r="L18" s="325">
        <v>0</v>
      </c>
      <c r="M18" s="323" t="s">
        <v>653</v>
      </c>
      <c r="N18" s="319">
        <v>2.0509824999999999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501.08531083333321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33.858910000000002</v>
      </c>
      <c r="E19" s="321" t="s">
        <v>653</v>
      </c>
      <c r="F19" s="322">
        <v>0</v>
      </c>
      <c r="G19" s="323" t="s">
        <v>653</v>
      </c>
      <c r="H19" s="325">
        <v>1040.6920325000003</v>
      </c>
      <c r="I19" s="323" t="s">
        <v>653</v>
      </c>
      <c r="J19" s="325">
        <v>2.5066666666666664</v>
      </c>
      <c r="K19" s="323" t="s">
        <v>653</v>
      </c>
      <c r="L19" s="325">
        <v>0</v>
      </c>
      <c r="M19" s="323" t="s">
        <v>653</v>
      </c>
      <c r="N19" s="319">
        <v>10.363880000000002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1087.421489166667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1424.3195108333332</v>
      </c>
      <c r="E20" s="321" t="s">
        <v>653</v>
      </c>
      <c r="F20" s="322">
        <v>263.7449441666667</v>
      </c>
      <c r="G20" s="323" t="s">
        <v>653</v>
      </c>
      <c r="H20" s="324" t="s">
        <v>653</v>
      </c>
      <c r="I20" s="323" t="s">
        <v>653</v>
      </c>
      <c r="J20" s="325">
        <v>48.2392325</v>
      </c>
      <c r="K20" s="323" t="s">
        <v>653</v>
      </c>
      <c r="L20" s="318">
        <v>0</v>
      </c>
      <c r="M20" s="323" t="s">
        <v>653</v>
      </c>
      <c r="N20" s="319">
        <v>0.9354258333333334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1737.2391133333333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49.151364166666667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60.432604166666671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109.58396833333333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712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0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0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713</v>
      </c>
      <c r="C27" s="356">
        <f>SUM(C30:C38,C40,C41)</f>
        <v>100.00000000000001</v>
      </c>
      <c r="D27" s="357">
        <v>241.69133333333332</v>
      </c>
      <c r="E27" s="356">
        <f>SUM(E30:E38,E40,E41)</f>
        <v>100.00000000000001</v>
      </c>
      <c r="F27" s="357">
        <v>0.27614666666666665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36.432201666666671</v>
      </c>
      <c r="K27" s="358">
        <f>SUM(K30:K38,K40,K41)</f>
        <v>100.00000000000001</v>
      </c>
      <c r="L27" s="360">
        <v>75.90195833333334</v>
      </c>
      <c r="M27" s="358">
        <f>SUM(M30:M38,M40,M41)</f>
        <v>100.00000000000001</v>
      </c>
      <c r="N27" s="357">
        <v>14.538695833333332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368.84033583333337</v>
      </c>
      <c r="T27" s="49"/>
      <c r="U27" s="49"/>
    </row>
    <row r="28" spans="1:21" s="1" customFormat="1" ht="30" customHeight="1" thickTop="1" x14ac:dyDescent="0.25">
      <c r="A28" s="863" t="s">
        <v>671</v>
      </c>
      <c r="B28" s="864"/>
      <c r="C28" s="861" t="s">
        <v>1456</v>
      </c>
      <c r="D28" s="862">
        <v>0</v>
      </c>
      <c r="E28" s="861" t="s">
        <v>1456</v>
      </c>
      <c r="F28" s="862">
        <v>0</v>
      </c>
      <c r="G28" s="363" t="s">
        <v>653</v>
      </c>
      <c r="H28" s="363" t="s">
        <v>653</v>
      </c>
      <c r="I28" s="861" t="s">
        <v>1456</v>
      </c>
      <c r="J28" s="862">
        <v>0</v>
      </c>
      <c r="K28" s="861" t="s">
        <v>1456</v>
      </c>
      <c r="L28" s="862">
        <v>0</v>
      </c>
      <c r="M28" s="861" t="s">
        <v>1456</v>
      </c>
      <c r="N28" s="862">
        <v>0</v>
      </c>
      <c r="O28" s="861" t="s">
        <v>1456</v>
      </c>
      <c r="P28" s="862">
        <v>0</v>
      </c>
      <c r="Q28" s="861" t="s">
        <v>1456</v>
      </c>
      <c r="R28" s="862">
        <v>0</v>
      </c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714</v>
      </c>
      <c r="C29" s="367">
        <f>SUM(C30:C38)</f>
        <v>100.00000000000001</v>
      </c>
      <c r="D29" s="368">
        <f>SUM(D30:D38)</f>
        <v>241.69133333333332</v>
      </c>
      <c r="E29" s="367">
        <f>SUM(E30:E38)</f>
        <v>100.00000000000001</v>
      </c>
      <c r="F29" s="368">
        <f>SUM(F30:F38)</f>
        <v>0.27614666666666665</v>
      </c>
      <c r="G29" s="369" t="s">
        <v>653</v>
      </c>
      <c r="H29" s="369" t="s">
        <v>653</v>
      </c>
      <c r="I29" s="370">
        <f t="shared" ref="I29:S29" si="0">SUM(I30:I38)</f>
        <v>100.00000000000001</v>
      </c>
      <c r="J29" s="368">
        <f t="shared" si="0"/>
        <v>36.432201666666671</v>
      </c>
      <c r="K29" s="370">
        <f t="shared" si="0"/>
        <v>100.00000000000001</v>
      </c>
      <c r="L29" s="368">
        <f t="shared" si="0"/>
        <v>75.901958333333354</v>
      </c>
      <c r="M29" s="370">
        <f t="shared" si="0"/>
        <v>100.00000000000001</v>
      </c>
      <c r="N29" s="368">
        <f t="shared" si="0"/>
        <v>14.538695833333334</v>
      </c>
      <c r="O29" s="370">
        <f t="shared" si="0"/>
        <v>100.00000000000001</v>
      </c>
      <c r="P29" s="368">
        <f t="shared" si="0"/>
        <v>0</v>
      </c>
      <c r="Q29" s="370">
        <f t="shared" si="0"/>
        <v>100.00000000000001</v>
      </c>
      <c r="R29" s="368">
        <f t="shared" si="0"/>
        <v>0</v>
      </c>
      <c r="S29" s="371">
        <f t="shared" si="0"/>
        <v>368.84033583333337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1.2652974782612696</v>
      </c>
      <c r="D30" s="373">
        <f>$D$27*C30/100</f>
        <v>3.0581143458427054</v>
      </c>
      <c r="E30" s="374">
        <v>1.2652974782612696</v>
      </c>
      <c r="F30" s="373">
        <f>$F$27*E30/100</f>
        <v>3.494076809635887E-3</v>
      </c>
      <c r="G30" s="375" t="s">
        <v>653</v>
      </c>
      <c r="H30" s="375" t="s">
        <v>653</v>
      </c>
      <c r="I30" s="376">
        <v>1.2652974782612696</v>
      </c>
      <c r="J30" s="373">
        <f>$J$27*I30/100</f>
        <v>0.46097572896339367</v>
      </c>
      <c r="K30" s="377">
        <v>1.2652974782612696</v>
      </c>
      <c r="L30" s="373">
        <f>$L$27*K30/100</f>
        <v>0.9603855647425863</v>
      </c>
      <c r="M30" s="378">
        <v>1.2652974782612696</v>
      </c>
      <c r="N30" s="373">
        <f>$N$27*M30/100</f>
        <v>0.18395775175124293</v>
      </c>
      <c r="O30" s="378">
        <v>1.2652974782612696</v>
      </c>
      <c r="P30" s="373">
        <f>$P$27*O30/100</f>
        <v>0</v>
      </c>
      <c r="Q30" s="379">
        <v>1.2652974782612696</v>
      </c>
      <c r="R30" s="373">
        <f>$R$27*Q30/100</f>
        <v>0</v>
      </c>
      <c r="S30" s="380">
        <f>SUM(D30,F30,J30,L30,N30,P30,R30)</f>
        <v>4.6669274681095638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1.5949024678523223</v>
      </c>
      <c r="D31" s="373">
        <f t="shared" ref="D31:D38" si="1">$D$27*C31/100</f>
        <v>3.8547410399185158</v>
      </c>
      <c r="E31" s="374">
        <v>1.5949024678523223</v>
      </c>
      <c r="F31" s="373">
        <f t="shared" ref="F31:F38" si="2">$F$27*E31/100</f>
        <v>4.4042700015585927E-3</v>
      </c>
      <c r="G31" s="375" t="s">
        <v>653</v>
      </c>
      <c r="H31" s="375" t="s">
        <v>653</v>
      </c>
      <c r="I31" s="376">
        <v>1.5949024678523223</v>
      </c>
      <c r="J31" s="373">
        <f t="shared" ref="J31:J41" si="3">$J$27*I31/100</f>
        <v>0.58105808347460164</v>
      </c>
      <c r="K31" s="377">
        <v>1.5949024678523223</v>
      </c>
      <c r="L31" s="373">
        <f t="shared" ref="L31:L41" si="4">$L$27*K31/100</f>
        <v>1.2105622066065749</v>
      </c>
      <c r="M31" s="378">
        <v>1.5949024678523223</v>
      </c>
      <c r="N31" s="373">
        <f t="shared" ref="N31:N38" si="5">$N$27*M31/100</f>
        <v>0.23187801863937604</v>
      </c>
      <c r="O31" s="378">
        <v>1.5949024678523223</v>
      </c>
      <c r="P31" s="373">
        <f t="shared" ref="P31:P41" si="6">$P$27*O31/100</f>
        <v>0</v>
      </c>
      <c r="Q31" s="379">
        <v>1.5949024678523223</v>
      </c>
      <c r="R31" s="373">
        <f t="shared" ref="R31:R41" si="7">$R$27*Q31/100</f>
        <v>0</v>
      </c>
      <c r="S31" s="380">
        <f t="shared" ref="S31:S38" si="8">SUM(D31,F31,J31,L31,N31,P31,R31)</f>
        <v>5.8826436186406275</v>
      </c>
      <c r="T31" s="49"/>
      <c r="U31" s="49"/>
    </row>
    <row r="32" spans="1:21" s="1" customFormat="1" x14ac:dyDescent="0.25">
      <c r="A32" s="314" t="s">
        <v>673</v>
      </c>
      <c r="B32" s="284" t="s">
        <v>606</v>
      </c>
      <c r="C32" s="372">
        <v>1.4175918743450564</v>
      </c>
      <c r="D32" s="373">
        <f t="shared" si="1"/>
        <v>3.4261967023295581</v>
      </c>
      <c r="E32" s="374">
        <v>1.4175918743450564</v>
      </c>
      <c r="F32" s="373">
        <f t="shared" si="2"/>
        <v>3.9146327079413951E-3</v>
      </c>
      <c r="G32" s="375" t="s">
        <v>653</v>
      </c>
      <c r="H32" s="375" t="s">
        <v>653</v>
      </c>
      <c r="I32" s="376">
        <v>1.4175918743450564</v>
      </c>
      <c r="J32" s="373">
        <f t="shared" si="3"/>
        <v>0.51645993047167094</v>
      </c>
      <c r="K32" s="377">
        <v>1.4175918743450564</v>
      </c>
      <c r="L32" s="373">
        <f t="shared" si="4"/>
        <v>1.0759799938021037</v>
      </c>
      <c r="M32" s="378">
        <v>1.4175918743450564</v>
      </c>
      <c r="N32" s="373">
        <f t="shared" si="5"/>
        <v>0.20609937076907658</v>
      </c>
      <c r="O32" s="378">
        <v>1.4175918743450564</v>
      </c>
      <c r="P32" s="373">
        <f t="shared" si="6"/>
        <v>0</v>
      </c>
      <c r="Q32" s="379">
        <v>1.4175918743450564</v>
      </c>
      <c r="R32" s="373">
        <f t="shared" si="7"/>
        <v>0</v>
      </c>
      <c r="S32" s="380">
        <f t="shared" si="8"/>
        <v>5.2286506300803515</v>
      </c>
      <c r="T32" s="49"/>
      <c r="U32" s="49"/>
    </row>
    <row r="33" spans="1:21" s="1" customFormat="1" x14ac:dyDescent="0.25">
      <c r="A33" s="314" t="s">
        <v>674</v>
      </c>
      <c r="B33" s="284" t="s">
        <v>575</v>
      </c>
      <c r="C33" s="372">
        <v>17.319291167790364</v>
      </c>
      <c r="D33" s="373">
        <f t="shared" si="1"/>
        <v>41.859225747314767</v>
      </c>
      <c r="E33" s="374">
        <v>17.319291167790364</v>
      </c>
      <c r="F33" s="373">
        <f t="shared" si="2"/>
        <v>4.7826645250147494E-2</v>
      </c>
      <c r="G33" s="375" t="s">
        <v>653</v>
      </c>
      <c r="H33" s="375" t="s">
        <v>653</v>
      </c>
      <c r="I33" s="376">
        <v>17.319291167790364</v>
      </c>
      <c r="J33" s="373">
        <f t="shared" si="3"/>
        <v>6.3097990854865751</v>
      </c>
      <c r="K33" s="377">
        <v>17.319291167790364</v>
      </c>
      <c r="L33" s="373">
        <f t="shared" si="4"/>
        <v>13.145681165804923</v>
      </c>
      <c r="M33" s="378">
        <v>17.319291167790364</v>
      </c>
      <c r="N33" s="373">
        <f t="shared" si="5"/>
        <v>2.5179990633744054</v>
      </c>
      <c r="O33" s="378">
        <v>17.319291167790364</v>
      </c>
      <c r="P33" s="373">
        <f t="shared" si="6"/>
        <v>0</v>
      </c>
      <c r="Q33" s="379">
        <v>17.319291167790364</v>
      </c>
      <c r="R33" s="373">
        <f t="shared" si="7"/>
        <v>0</v>
      </c>
      <c r="S33" s="380">
        <f t="shared" si="8"/>
        <v>63.880531707230816</v>
      </c>
      <c r="T33" s="49"/>
      <c r="U33" s="49"/>
    </row>
    <row r="34" spans="1:21" s="1" customFormat="1" x14ac:dyDescent="0.25">
      <c r="A34" s="314" t="s">
        <v>675</v>
      </c>
      <c r="B34" s="284" t="s">
        <v>659</v>
      </c>
      <c r="C34" s="372">
        <v>32.526541812651786</v>
      </c>
      <c r="D34" s="373">
        <f t="shared" si="1"/>
        <v>78.613832594222274</v>
      </c>
      <c r="E34" s="374">
        <v>32.526541812651786</v>
      </c>
      <c r="F34" s="373">
        <f t="shared" si="2"/>
        <v>8.982096099757747E-2</v>
      </c>
      <c r="G34" s="375" t="s">
        <v>653</v>
      </c>
      <c r="H34" s="375" t="s">
        <v>653</v>
      </c>
      <c r="I34" s="376">
        <v>32.526541812651786</v>
      </c>
      <c r="J34" s="373">
        <f t="shared" si="3"/>
        <v>11.850135308377956</v>
      </c>
      <c r="K34" s="377">
        <v>32.526541812651786</v>
      </c>
      <c r="L34" s="373">
        <f t="shared" si="4"/>
        <v>24.688282213913205</v>
      </c>
      <c r="M34" s="378">
        <v>32.526541812651786</v>
      </c>
      <c r="N34" s="373">
        <f t="shared" si="5"/>
        <v>4.7289349792434292</v>
      </c>
      <c r="O34" s="378">
        <v>32.526541812651786</v>
      </c>
      <c r="P34" s="373">
        <f t="shared" si="6"/>
        <v>0</v>
      </c>
      <c r="Q34" s="379">
        <v>32.526541812651786</v>
      </c>
      <c r="R34" s="373">
        <f t="shared" si="7"/>
        <v>0</v>
      </c>
      <c r="S34" s="380">
        <f t="shared" si="8"/>
        <v>119.97100605675445</v>
      </c>
      <c r="T34" s="49"/>
      <c r="U34" s="49"/>
    </row>
    <row r="35" spans="1:21" s="1" customFormat="1" x14ac:dyDescent="0.25">
      <c r="A35" s="314" t="s">
        <v>676</v>
      </c>
      <c r="B35" s="284" t="s">
        <v>579</v>
      </c>
      <c r="C35" s="372">
        <v>43.113159363294884</v>
      </c>
      <c r="D35" s="373">
        <f t="shared" si="1"/>
        <v>104.20076970727224</v>
      </c>
      <c r="E35" s="374">
        <v>43.113159363294884</v>
      </c>
      <c r="F35" s="373">
        <f t="shared" si="2"/>
        <v>0.1190555524764267</v>
      </c>
      <c r="G35" s="375" t="s">
        <v>653</v>
      </c>
      <c r="H35" s="375" t="s">
        <v>653</v>
      </c>
      <c r="I35" s="376">
        <v>43.113159363294884</v>
      </c>
      <c r="J35" s="373">
        <f t="shared" si="3"/>
        <v>15.707073164106976</v>
      </c>
      <c r="K35" s="377">
        <v>43.113159363294884</v>
      </c>
      <c r="L35" s="373">
        <f t="shared" si="4"/>
        <v>32.723732256111681</v>
      </c>
      <c r="M35" s="378">
        <v>43.113159363294884</v>
      </c>
      <c r="N35" s="373">
        <f t="shared" si="5"/>
        <v>6.2680911039697129</v>
      </c>
      <c r="O35" s="378">
        <v>43.113159363294884</v>
      </c>
      <c r="P35" s="373">
        <f t="shared" si="6"/>
        <v>0</v>
      </c>
      <c r="Q35" s="379">
        <v>43.113159363294884</v>
      </c>
      <c r="R35" s="373">
        <f t="shared" si="7"/>
        <v>0</v>
      </c>
      <c r="S35" s="380">
        <f t="shared" si="8"/>
        <v>159.01872178393702</v>
      </c>
      <c r="T35" s="49"/>
      <c r="U35" s="49"/>
    </row>
    <row r="36" spans="1:21" s="1" customFormat="1" x14ac:dyDescent="0.25">
      <c r="A36" s="314" t="s">
        <v>677</v>
      </c>
      <c r="B36" s="284" t="s">
        <v>585</v>
      </c>
      <c r="C36" s="372">
        <v>2.7632158358043246</v>
      </c>
      <c r="D36" s="373">
        <f t="shared" si="1"/>
        <v>6.6784531964332823</v>
      </c>
      <c r="E36" s="374">
        <v>2.7632158358043246</v>
      </c>
      <c r="F36" s="373">
        <f t="shared" si="2"/>
        <v>7.6305284233791149E-3</v>
      </c>
      <c r="G36" s="375" t="s">
        <v>653</v>
      </c>
      <c r="H36" s="375" t="s">
        <v>653</v>
      </c>
      <c r="I36" s="376">
        <v>2.7632158358043246</v>
      </c>
      <c r="J36" s="373">
        <f t="shared" si="3"/>
        <v>1.0067003657855005</v>
      </c>
      <c r="K36" s="377">
        <v>2.7632158358043246</v>
      </c>
      <c r="L36" s="373">
        <f t="shared" si="4"/>
        <v>2.097334932352267</v>
      </c>
      <c r="M36" s="378">
        <v>2.7632158358043246</v>
      </c>
      <c r="N36" s="373">
        <f t="shared" si="5"/>
        <v>0.40173554558609015</v>
      </c>
      <c r="O36" s="378">
        <v>2.7632158358043246</v>
      </c>
      <c r="P36" s="373">
        <f t="shared" si="6"/>
        <v>0</v>
      </c>
      <c r="Q36" s="379">
        <v>2.7632158358043246</v>
      </c>
      <c r="R36" s="373">
        <f t="shared" si="7"/>
        <v>0</v>
      </c>
      <c r="S36" s="380">
        <f t="shared" si="8"/>
        <v>10.191854568580519</v>
      </c>
      <c r="T36" s="49"/>
      <c r="U36" s="49"/>
    </row>
    <row r="37" spans="1:21" s="1" customFormat="1" x14ac:dyDescent="0.25">
      <c r="A37" s="314" t="s">
        <v>678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 x14ac:dyDescent="0.3">
      <c r="A38" s="330" t="s">
        <v>679</v>
      </c>
      <c r="B38" s="331" t="s">
        <v>596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653</v>
      </c>
      <c r="H38" s="384" t="s">
        <v>653</v>
      </c>
      <c r="I38" s="385">
        <v>0</v>
      </c>
      <c r="J38" s="382">
        <f t="shared" si="3"/>
        <v>0</v>
      </c>
      <c r="K38" s="386">
        <v>0</v>
      </c>
      <c r="L38" s="382">
        <f t="shared" si="4"/>
        <v>0</v>
      </c>
      <c r="M38" s="387">
        <v>0</v>
      </c>
      <c r="N38" s="382">
        <f t="shared" si="5"/>
        <v>0</v>
      </c>
      <c r="O38" s="387">
        <v>0</v>
      </c>
      <c r="P38" s="382">
        <f t="shared" si="6"/>
        <v>0</v>
      </c>
      <c r="Q38" s="388">
        <v>0</v>
      </c>
      <c r="R38" s="382">
        <f t="shared" si="7"/>
        <v>0</v>
      </c>
      <c r="S38" s="445">
        <f t="shared" si="8"/>
        <v>0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715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 x14ac:dyDescent="0.3">
      <c r="A41" s="330" t="s">
        <v>681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716</v>
      </c>
      <c r="C42" s="397">
        <f>SUM(C45:C53,C55,C56)</f>
        <v>100</v>
      </c>
      <c r="D42" s="398">
        <v>0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99.999999999999986</v>
      </c>
      <c r="N42" s="398">
        <v>1.2737066666666668</v>
      </c>
      <c r="O42" s="401">
        <f>SUM(O45:O53,O55,O56)</f>
        <v>100</v>
      </c>
      <c r="P42" s="402">
        <v>4.2505550000000003</v>
      </c>
      <c r="Q42" s="401">
        <f>SUM(Q45:Q53,Q55,Q56)</f>
        <v>0</v>
      </c>
      <c r="R42" s="403">
        <v>0</v>
      </c>
      <c r="S42" s="404">
        <f>SUM(D42,F42,J42,L42,N42,P42,R42)</f>
        <v>5.5242616666666668</v>
      </c>
      <c r="T42" s="49"/>
      <c r="U42" s="49"/>
    </row>
    <row r="43" spans="1:21" s="1" customFormat="1" ht="27.75" customHeight="1" thickTop="1" x14ac:dyDescent="0.25">
      <c r="A43" s="863" t="s">
        <v>683</v>
      </c>
      <c r="B43" s="864"/>
      <c r="C43" s="447"/>
      <c r="D43" s="886" t="s">
        <v>717</v>
      </c>
      <c r="E43" s="886"/>
      <c r="F43" s="886"/>
      <c r="G43" s="886"/>
      <c r="H43" s="886"/>
      <c r="I43" s="886"/>
      <c r="J43" s="886"/>
      <c r="K43" s="886"/>
      <c r="L43" s="886"/>
      <c r="M43" s="886"/>
      <c r="N43" s="886"/>
      <c r="O43" s="886"/>
      <c r="P43" s="886"/>
      <c r="Q43" s="886"/>
      <c r="R43" s="886"/>
      <c r="S43" s="887"/>
      <c r="T43" s="49"/>
      <c r="U43" s="49"/>
    </row>
    <row r="44" spans="1:21" s="1" customFormat="1" ht="25.5" x14ac:dyDescent="0.25">
      <c r="A44" s="365" t="s">
        <v>165</v>
      </c>
      <c r="B44" s="366" t="s">
        <v>718</v>
      </c>
      <c r="C44" s="367">
        <f>SUM(C45:C53)</f>
        <v>100</v>
      </c>
      <c r="D44" s="368">
        <f>SUM(D45:D53)</f>
        <v>0</v>
      </c>
      <c r="E44" s="367">
        <f>SUM(E45:E53)</f>
        <v>100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100</v>
      </c>
      <c r="J44" s="368">
        <f t="shared" si="11"/>
        <v>0</v>
      </c>
      <c r="K44" s="370">
        <f t="shared" si="11"/>
        <v>100</v>
      </c>
      <c r="L44" s="368">
        <f t="shared" si="11"/>
        <v>0</v>
      </c>
      <c r="M44" s="370">
        <f t="shared" si="11"/>
        <v>99.999999999999986</v>
      </c>
      <c r="N44" s="368">
        <f t="shared" si="11"/>
        <v>1.2737066666666665</v>
      </c>
      <c r="O44" s="370">
        <f t="shared" si="11"/>
        <v>100</v>
      </c>
      <c r="P44" s="368">
        <f t="shared" si="11"/>
        <v>4.2505550000000003</v>
      </c>
      <c r="Q44" s="370">
        <f t="shared" si="11"/>
        <v>0</v>
      </c>
      <c r="R44" s="368">
        <f t="shared" si="11"/>
        <v>0</v>
      </c>
      <c r="S44" s="371">
        <f t="shared" si="11"/>
        <v>5.5242616666666668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0.16210780987566209</v>
      </c>
      <c r="D45" s="407">
        <f>$D$42*C45/100</f>
        <v>0</v>
      </c>
      <c r="E45" s="406">
        <f t="shared" ref="E45:E53" si="13">IF($F$13+$F$27=0,0,(F15+F30)/($F$13+$F$27)*100)</f>
        <v>1.0695396608586085E-3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0.46618004645702832</v>
      </c>
      <c r="J45" s="407">
        <f>$J$42*I45/100</f>
        <v>0</v>
      </c>
      <c r="K45" s="408">
        <f>IF($L$13+$L$27=0,0,(L15+L30)/($L$13+$L$27)*100)</f>
        <v>5.3539427950107292</v>
      </c>
      <c r="L45" s="407">
        <f>$L$42*K45/100</f>
        <v>0</v>
      </c>
      <c r="M45" s="408">
        <f t="shared" ref="M45:M53" si="15">IF($N$13+$N$27=0,0,(N15+N30)/($N$13+$N$27)*100)</f>
        <v>29.653239074747585</v>
      </c>
      <c r="N45" s="407">
        <f>$N$42*M45/100</f>
        <v>0.37769528297766497</v>
      </c>
      <c r="O45" s="408">
        <f t="shared" ref="O45:O53" si="16">IF($P$13+$P$27=0,0,(P15+P30)/($P$13+$P$27)*100)</f>
        <v>100</v>
      </c>
      <c r="P45" s="407">
        <f>$P$42*O45/100</f>
        <v>4.2505550000000003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4.6282502829776657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3.5855163322775967</v>
      </c>
      <c r="D46" s="407">
        <f t="shared" ref="D46:D56" si="18">$D$42*C46/100</f>
        <v>0</v>
      </c>
      <c r="E46" s="406">
        <f t="shared" si="13"/>
        <v>0.66602024574630048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3.7928446192595264</v>
      </c>
      <c r="J46" s="407">
        <f t="shared" ref="J46:J56" si="20">$J$42*I46/100</f>
        <v>0</v>
      </c>
      <c r="K46" s="408">
        <f t="shared" ref="K46:K47" si="21">IF($L$13+$L$27=0,0,(L16+L31)/($L$13+$L$27)*100)</f>
        <v>0.84635742540085224</v>
      </c>
      <c r="L46" s="407">
        <f t="shared" ref="L46:L56" si="22">$L$42*K46/100</f>
        <v>0</v>
      </c>
      <c r="M46" s="408">
        <f t="shared" si="15"/>
        <v>1.8703961051775031</v>
      </c>
      <c r="N46" s="407">
        <f t="shared" ref="N46:N56" si="23">$N$42*M46/100</f>
        <v>2.3823359884719539E-2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2.3823359884719539E-2</v>
      </c>
      <c r="T46" s="49"/>
      <c r="U46" s="49"/>
    </row>
    <row r="47" spans="1:21" s="1" customFormat="1" x14ac:dyDescent="0.25">
      <c r="A47" s="314" t="s">
        <v>686</v>
      </c>
      <c r="B47" s="284" t="s">
        <v>606</v>
      </c>
      <c r="C47" s="406">
        <f t="shared" si="12"/>
        <v>3.5030106590993113</v>
      </c>
      <c r="D47" s="407">
        <f t="shared" si="18"/>
        <v>0</v>
      </c>
      <c r="E47" s="406">
        <f t="shared" si="13"/>
        <v>3.1290738578751571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0.52229065274626707</v>
      </c>
      <c r="J47" s="407">
        <f t="shared" si="20"/>
        <v>0</v>
      </c>
      <c r="K47" s="408">
        <f t="shared" si="21"/>
        <v>0.75226506524594772</v>
      </c>
      <c r="L47" s="407">
        <f t="shared" si="22"/>
        <v>0</v>
      </c>
      <c r="M47" s="408">
        <f t="shared" si="15"/>
        <v>0.51369924911424281</v>
      </c>
      <c r="N47" s="407">
        <f t="shared" si="23"/>
        <v>6.5430215825847179E-3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6.5430215825847179E-3</v>
      </c>
      <c r="T47" s="49"/>
      <c r="U47" s="49"/>
    </row>
    <row r="48" spans="1:21" s="1" customFormat="1" x14ac:dyDescent="0.25">
      <c r="A48" s="314" t="s">
        <v>687</v>
      </c>
      <c r="B48" s="284" t="s">
        <v>575</v>
      </c>
      <c r="C48" s="406">
        <f t="shared" si="12"/>
        <v>5.4078258656076983</v>
      </c>
      <c r="D48" s="407">
        <f t="shared" si="18"/>
        <v>0</v>
      </c>
      <c r="E48" s="406">
        <f t="shared" si="13"/>
        <v>0.35975718725991307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15.013485888575156</v>
      </c>
      <c r="J48" s="407">
        <f t="shared" si="20"/>
        <v>0</v>
      </c>
      <c r="K48" s="408">
        <f t="shared" ref="K48:K53" si="27">IF($L$13+$L$27=0,0,(L18+L33)/($L$13+$L$27)*100)</f>
        <v>9.1907254380748995</v>
      </c>
      <c r="L48" s="407">
        <f t="shared" si="22"/>
        <v>0</v>
      </c>
      <c r="M48" s="408">
        <f t="shared" si="15"/>
        <v>11.388110451593919</v>
      </c>
      <c r="N48" s="407">
        <f t="shared" si="23"/>
        <v>0.14505112202931519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0.14505112202931519</v>
      </c>
      <c r="T48" s="49"/>
      <c r="U48" s="49"/>
    </row>
    <row r="49" spans="1:21" s="1" customFormat="1" x14ac:dyDescent="0.25">
      <c r="A49" s="314" t="s">
        <v>688</v>
      </c>
      <c r="B49" s="284" t="s">
        <v>659</v>
      </c>
      <c r="C49" s="406">
        <f t="shared" si="12"/>
        <v>5.9620759431198413</v>
      </c>
      <c r="D49" s="407">
        <f t="shared" si="18"/>
        <v>0</v>
      </c>
      <c r="E49" s="406">
        <f t="shared" si="13"/>
        <v>2.7494266839930837E-2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14.518887202046468</v>
      </c>
      <c r="J49" s="407">
        <f t="shared" si="20"/>
        <v>0</v>
      </c>
      <c r="K49" s="408">
        <f t="shared" si="27"/>
        <v>17.260666868751844</v>
      </c>
      <c r="L49" s="407">
        <f t="shared" si="22"/>
        <v>0</v>
      </c>
      <c r="M49" s="408">
        <f t="shared" si="15"/>
        <v>37.618589969129793</v>
      </c>
      <c r="N49" s="407">
        <f t="shared" si="23"/>
        <v>0.4791504883428041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0.4791504883428041</v>
      </c>
      <c r="T49" s="49"/>
      <c r="U49" s="49"/>
    </row>
    <row r="50" spans="1:21" s="1" customFormat="1" x14ac:dyDescent="0.25">
      <c r="A50" s="314" t="s">
        <v>689</v>
      </c>
      <c r="B50" s="284" t="s">
        <v>579</v>
      </c>
      <c r="C50" s="406">
        <f t="shared" si="12"/>
        <v>81.025444769851987</v>
      </c>
      <c r="D50" s="407">
        <f t="shared" si="18"/>
        <v>0</v>
      </c>
      <c r="E50" s="406">
        <f t="shared" si="13"/>
        <v>80.768977944081698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64.668245793079464</v>
      </c>
      <c r="J50" s="407">
        <f t="shared" si="20"/>
        <v>0</v>
      </c>
      <c r="K50" s="408">
        <f t="shared" si="27"/>
        <v>22.878604363030909</v>
      </c>
      <c r="L50" s="407">
        <f t="shared" si="22"/>
        <v>0</v>
      </c>
      <c r="M50" s="408">
        <f t="shared" si="15"/>
        <v>17.954645993657365</v>
      </c>
      <c r="N50" s="407">
        <f t="shared" si="23"/>
        <v>0.22868952299761347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0.22868952299761347</v>
      </c>
      <c r="T50" s="49"/>
      <c r="U50" s="49"/>
    </row>
    <row r="51" spans="1:21" s="1" customFormat="1" x14ac:dyDescent="0.25">
      <c r="A51" s="314" t="s">
        <v>690</v>
      </c>
      <c r="B51" s="284" t="s">
        <v>585</v>
      </c>
      <c r="C51" s="406">
        <f t="shared" si="12"/>
        <v>0.35401862016790642</v>
      </c>
      <c r="D51" s="407">
        <f t="shared" si="18"/>
        <v>0</v>
      </c>
      <c r="E51" s="406">
        <f t="shared" si="13"/>
        <v>15.047606958536141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1.0180657978360932</v>
      </c>
      <c r="J51" s="407">
        <f t="shared" si="20"/>
        <v>0</v>
      </c>
      <c r="K51" s="408">
        <f t="shared" si="27"/>
        <v>43.717438044484815</v>
      </c>
      <c r="L51" s="407">
        <f t="shared" si="22"/>
        <v>0</v>
      </c>
      <c r="M51" s="408">
        <f t="shared" si="15"/>
        <v>1.001319156579586</v>
      </c>
      <c r="N51" s="407">
        <f t="shared" si="23"/>
        <v>1.2753868851964627E-2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1.2753868851964627E-2</v>
      </c>
      <c r="T51" s="49"/>
      <c r="U51" s="49"/>
    </row>
    <row r="52" spans="1:21" s="1" customFormat="1" x14ac:dyDescent="0.25">
      <c r="A52" s="314" t="s">
        <v>691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 x14ac:dyDescent="0.3">
      <c r="A53" s="330" t="s">
        <v>692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0</v>
      </c>
      <c r="L53" s="382">
        <f t="shared" si="22"/>
        <v>0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0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719</v>
      </c>
      <c r="C54" s="412">
        <f>SUM(C55,C56)</f>
        <v>0</v>
      </c>
      <c r="D54" s="407">
        <f>SUM(D55,D56)</f>
        <v>0</v>
      </c>
      <c r="E54" s="412">
        <f>SUM(E55,E56)</f>
        <v>0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0</v>
      </c>
      <c r="J54" s="407">
        <f t="shared" si="28"/>
        <v>0</v>
      </c>
      <c r="K54" s="392">
        <f t="shared" si="28"/>
        <v>0</v>
      </c>
      <c r="L54" s="407">
        <f t="shared" si="28"/>
        <v>0</v>
      </c>
      <c r="M54" s="392">
        <f t="shared" si="28"/>
        <v>0</v>
      </c>
      <c r="N54" s="407">
        <f t="shared" si="28"/>
        <v>0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</v>
      </c>
      <c r="T54" s="49"/>
      <c r="U54" s="49"/>
    </row>
    <row r="55" spans="1:21" s="1" customFormat="1" x14ac:dyDescent="0.25">
      <c r="A55" s="314" t="s">
        <v>694</v>
      </c>
      <c r="B55" s="284" t="s">
        <v>667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49"/>
      <c r="U55" s="49"/>
    </row>
    <row r="56" spans="1:21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0</v>
      </c>
      <c r="L56" s="407">
        <f t="shared" si="22"/>
        <v>0</v>
      </c>
      <c r="M56" s="408">
        <f>IF($N$13+$N$27=0,0,(N26+N41)/($N$13+$N$27)*100)</f>
        <v>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720</v>
      </c>
      <c r="C57" s="397" t="s">
        <v>653</v>
      </c>
      <c r="D57" s="414">
        <f>SUM(D58,D68)</f>
        <v>1886.4694724999999</v>
      </c>
      <c r="E57" s="397" t="s">
        <v>653</v>
      </c>
      <c r="F57" s="414">
        <f>SUM(F58,F68)</f>
        <v>326.6897841666667</v>
      </c>
      <c r="G57" s="399" t="s">
        <v>653</v>
      </c>
      <c r="H57" s="414">
        <f>SUM(H58,H68)</f>
        <v>1469.9050591666669</v>
      </c>
      <c r="I57" s="399" t="s">
        <v>653</v>
      </c>
      <c r="J57" s="414">
        <f>SUM(J58,J68)</f>
        <v>98.883625000000009</v>
      </c>
      <c r="K57" s="399" t="s">
        <v>653</v>
      </c>
      <c r="L57" s="414">
        <f>SUM(L58,L68)</f>
        <v>143.03203000000002</v>
      </c>
      <c r="M57" s="399" t="s">
        <v>653</v>
      </c>
      <c r="N57" s="414">
        <f>SUM(N58,N68)</f>
        <v>41.394335833333336</v>
      </c>
      <c r="O57" s="399" t="s">
        <v>653</v>
      </c>
      <c r="P57" s="414">
        <f>SUM(P58,P68)</f>
        <v>22.250554999999999</v>
      </c>
      <c r="Q57" s="401" t="s">
        <v>653</v>
      </c>
      <c r="R57" s="414">
        <f>SUM(R58,R68)</f>
        <v>0</v>
      </c>
      <c r="S57" s="404">
        <f>SUM(D57,F57,H57,J57,L57,N57,P57,R57)</f>
        <v>3988.6248616666667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721</v>
      </c>
      <c r="C58" s="416" t="s">
        <v>653</v>
      </c>
      <c r="D58" s="417">
        <f>SUM(D59:D67)</f>
        <v>1886.4694724999999</v>
      </c>
      <c r="E58" s="416" t="s">
        <v>653</v>
      </c>
      <c r="F58" s="417">
        <f>SUM(F59:F67)</f>
        <v>326.6897841666667</v>
      </c>
      <c r="G58" s="418" t="s">
        <v>653</v>
      </c>
      <c r="H58" s="417">
        <f>SUM(H59:H67)</f>
        <v>1469.9050591666669</v>
      </c>
      <c r="I58" s="418" t="s">
        <v>653</v>
      </c>
      <c r="J58" s="417">
        <f>SUM(J59:J67)</f>
        <v>98.883625000000009</v>
      </c>
      <c r="K58" s="418" t="s">
        <v>653</v>
      </c>
      <c r="L58" s="417">
        <f>SUM(L59:L67)</f>
        <v>143.03203000000002</v>
      </c>
      <c r="M58" s="418" t="s">
        <v>653</v>
      </c>
      <c r="N58" s="417">
        <f>SUM(N59:N67)</f>
        <v>41.394335833333336</v>
      </c>
      <c r="O58" s="418" t="s">
        <v>653</v>
      </c>
      <c r="P58" s="417">
        <f>SUM(P59:P67)</f>
        <v>22.250554999999999</v>
      </c>
      <c r="Q58" s="419" t="s">
        <v>653</v>
      </c>
      <c r="R58" s="417">
        <f>SUM(R59:R67)</f>
        <v>0</v>
      </c>
      <c r="S58" s="449">
        <f>SUM(S59,S60,S61,S62,S63,S64,S65,S66,S67)</f>
        <v>3988.6248616666667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3.0581143458427054</v>
      </c>
      <c r="E59" s="421" t="s">
        <v>653</v>
      </c>
      <c r="F59" s="422">
        <f>SUM(F15,F30,F45)</f>
        <v>3.494076809635887E-3</v>
      </c>
      <c r="G59" s="375" t="s">
        <v>653</v>
      </c>
      <c r="H59" s="375" t="s">
        <v>653</v>
      </c>
      <c r="I59" s="375" t="s">
        <v>653</v>
      </c>
      <c r="J59" s="422">
        <f>SUM(J15,J30,J45)</f>
        <v>0.46097572896339367</v>
      </c>
      <c r="K59" s="375" t="s">
        <v>653</v>
      </c>
      <c r="L59" s="423">
        <f>SUM(L15,L30,L45)</f>
        <v>7.6578530647425858</v>
      </c>
      <c r="M59" s="375" t="s">
        <v>653</v>
      </c>
      <c r="N59" s="423">
        <f>SUM(N15,N30,N45)</f>
        <v>12.274761368062244</v>
      </c>
      <c r="O59" s="375" t="s">
        <v>653</v>
      </c>
      <c r="P59" s="423">
        <f>SUM(P15,P30,P45)</f>
        <v>22.250554999999999</v>
      </c>
      <c r="Q59" s="375" t="s">
        <v>653</v>
      </c>
      <c r="R59" s="424">
        <f>SUM(R15,R30,R45)</f>
        <v>0</v>
      </c>
      <c r="S59" s="425">
        <f>SUM(D59,F59,J59,L59,N59,P59,R59)</f>
        <v>45.705753584420563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67.639671039918525</v>
      </c>
      <c r="E60" s="421" t="s">
        <v>653</v>
      </c>
      <c r="F60" s="422">
        <f t="shared" ref="F60:F67" si="30">SUM(F16,F31,F46)</f>
        <v>2.1758201033348921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3.7505022501412677</v>
      </c>
      <c r="K60" s="375" t="s">
        <v>653</v>
      </c>
      <c r="L60" s="423">
        <f t="shared" ref="L60:L64" si="32">SUM(L16,L31,L46)</f>
        <v>1.2105622066065749</v>
      </c>
      <c r="M60" s="375" t="s">
        <v>653</v>
      </c>
      <c r="N60" s="423">
        <f t="shared" ref="N60:N67" si="33">SUM(N16,N31,N46)</f>
        <v>0.77423804519076223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75.550793645192002</v>
      </c>
      <c r="T60" s="49"/>
      <c r="U60" s="49"/>
    </row>
    <row r="61" spans="1:21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29"/>
        <v>66.083226702329554</v>
      </c>
      <c r="E61" s="421" t="s">
        <v>653</v>
      </c>
      <c r="F61" s="422">
        <f t="shared" si="30"/>
        <v>10.222364632707942</v>
      </c>
      <c r="G61" s="375" t="s">
        <v>653</v>
      </c>
      <c r="H61" s="375" t="s">
        <v>653</v>
      </c>
      <c r="I61" s="375" t="s">
        <v>653</v>
      </c>
      <c r="J61" s="422">
        <f t="shared" si="31"/>
        <v>0.51645993047167094</v>
      </c>
      <c r="K61" s="375" t="s">
        <v>653</v>
      </c>
      <c r="L61" s="423">
        <f t="shared" si="32"/>
        <v>1.0759799938021037</v>
      </c>
      <c r="M61" s="375" t="s">
        <v>653</v>
      </c>
      <c r="N61" s="423">
        <f t="shared" si="33"/>
        <v>0.2126423923516613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78.110673651662935</v>
      </c>
      <c r="T61" s="49"/>
      <c r="U61" s="49"/>
    </row>
    <row r="62" spans="1:21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29"/>
        <v>102.0169840806481</v>
      </c>
      <c r="E62" s="421" t="s">
        <v>653</v>
      </c>
      <c r="F62" s="422">
        <f t="shared" si="30"/>
        <v>1.1752899785834809</v>
      </c>
      <c r="G62" s="375" t="s">
        <v>653</v>
      </c>
      <c r="H62" s="426">
        <f>H18</f>
        <v>429.21302666666651</v>
      </c>
      <c r="I62" s="375" t="s">
        <v>653</v>
      </c>
      <c r="J62" s="422">
        <f t="shared" si="31"/>
        <v>14.845879085486576</v>
      </c>
      <c r="K62" s="375" t="s">
        <v>653</v>
      </c>
      <c r="L62" s="423">
        <f t="shared" si="32"/>
        <v>13.145681165804923</v>
      </c>
      <c r="M62" s="375" t="s">
        <v>653</v>
      </c>
      <c r="N62" s="423">
        <f t="shared" si="33"/>
        <v>4.7140326854037209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565.1108936625933</v>
      </c>
      <c r="T62" s="49"/>
      <c r="U62" s="49"/>
    </row>
    <row r="63" spans="1:21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29"/>
        <v>112.47274259422227</v>
      </c>
      <c r="E63" s="421" t="s">
        <v>653</v>
      </c>
      <c r="F63" s="422">
        <f t="shared" si="30"/>
        <v>8.982096099757747E-2</v>
      </c>
      <c r="G63" s="375" t="s">
        <v>653</v>
      </c>
      <c r="H63" s="426">
        <f>H19</f>
        <v>1040.6920325000003</v>
      </c>
      <c r="I63" s="375" t="s">
        <v>653</v>
      </c>
      <c r="J63" s="422">
        <f t="shared" si="31"/>
        <v>14.356801975044622</v>
      </c>
      <c r="K63" s="375" t="s">
        <v>653</v>
      </c>
      <c r="L63" s="423">
        <f t="shared" si="32"/>
        <v>24.688282213913205</v>
      </c>
      <c r="M63" s="375" t="s">
        <v>653</v>
      </c>
      <c r="N63" s="423">
        <f t="shared" si="33"/>
        <v>15.571965467586235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1207.8716457117644</v>
      </c>
      <c r="T63" s="49"/>
      <c r="U63" s="49"/>
    </row>
    <row r="64" spans="1:21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29"/>
        <v>1528.5202805406054</v>
      </c>
      <c r="E64" s="421" t="s">
        <v>653</v>
      </c>
      <c r="F64" s="422">
        <f t="shared" si="30"/>
        <v>263.86399971914312</v>
      </c>
      <c r="G64" s="375" t="s">
        <v>653</v>
      </c>
      <c r="H64" s="375" t="s">
        <v>653</v>
      </c>
      <c r="I64" s="375" t="s">
        <v>653</v>
      </c>
      <c r="J64" s="422">
        <f>SUM(J20,J35,J50)</f>
        <v>63.946305664106973</v>
      </c>
      <c r="K64" s="375" t="s">
        <v>653</v>
      </c>
      <c r="L64" s="423">
        <f t="shared" si="32"/>
        <v>32.723732256111681</v>
      </c>
      <c r="M64" s="375" t="s">
        <v>653</v>
      </c>
      <c r="N64" s="423">
        <f t="shared" si="33"/>
        <v>7.4322064603006597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1896.4865246402678</v>
      </c>
      <c r="T64" s="49"/>
      <c r="U64" s="49"/>
    </row>
    <row r="65" spans="1:21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29"/>
        <v>6.6784531964332823</v>
      </c>
      <c r="E65" s="421" t="s">
        <v>653</v>
      </c>
      <c r="F65" s="422">
        <f t="shared" si="30"/>
        <v>49.158994695090044</v>
      </c>
      <c r="G65" s="375" t="s">
        <v>653</v>
      </c>
      <c r="H65" s="375" t="s">
        <v>653</v>
      </c>
      <c r="I65" s="375" t="s">
        <v>653</v>
      </c>
      <c r="J65" s="422">
        <f t="shared" si="31"/>
        <v>1.0067003657855005</v>
      </c>
      <c r="K65" s="375" t="s">
        <v>653</v>
      </c>
      <c r="L65" s="423">
        <f>SUM(L21,L36,L51)</f>
        <v>62.529939099018939</v>
      </c>
      <c r="M65" s="375" t="s">
        <v>653</v>
      </c>
      <c r="N65" s="423">
        <f t="shared" si="33"/>
        <v>0.41448941443805476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119.78857677076581</v>
      </c>
      <c r="T65" s="49"/>
      <c r="U65" s="49"/>
    </row>
    <row r="66" spans="1:21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0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0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722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0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  <c r="T69" s="49"/>
      <c r="U69" s="49"/>
    </row>
    <row r="70" spans="1:21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yd08Tdiru3WtZcI2KYEIcZECdB9/PZUGnWmynL84vJXikW4bwjYhonuTsfehJ7jdxIjfd5FgRxSUiM5vfABJgw==" saltValue="XamjTzOR2V1IFG8I28rkwrQFA/cXEMBprMTQVy482Ir+Kf1oeQ48vgvsy+rsiQaACh0pFkFJATet/kPMmr9J6Q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workbookViewId="0">
      <selection activeCell="B32" sqref="B32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814" t="s">
        <v>0</v>
      </c>
      <c r="B1" s="815"/>
      <c r="C1" s="815"/>
      <c r="D1" s="816"/>
    </row>
    <row r="2" spans="1:6" s="1" customFormat="1" x14ac:dyDescent="0.25">
      <c r="A2" s="814" t="s">
        <v>1</v>
      </c>
      <c r="B2" s="815"/>
      <c r="C2" s="815"/>
      <c r="D2" s="816"/>
    </row>
    <row r="3" spans="1:6" s="1" customFormat="1" x14ac:dyDescent="0.25">
      <c r="A3" s="817"/>
      <c r="B3" s="818"/>
      <c r="C3" s="818"/>
      <c r="D3" s="819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820" t="s">
        <v>723</v>
      </c>
      <c r="B5" s="821"/>
      <c r="C5" s="821"/>
      <c r="D5" s="822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889" t="s">
        <v>724</v>
      </c>
      <c r="C8" s="889"/>
      <c r="D8" s="889"/>
      <c r="E8" s="49"/>
    </row>
    <row r="9" spans="1:6" s="1" customFormat="1" ht="21" customHeight="1" thickBot="1" x14ac:dyDescent="0.3">
      <c r="A9" s="450" t="s">
        <v>4</v>
      </c>
      <c r="B9" s="114" t="s">
        <v>725</v>
      </c>
      <c r="C9" s="451" t="s">
        <v>160</v>
      </c>
      <c r="D9" s="53" t="s">
        <v>1455</v>
      </c>
      <c r="E9" s="49"/>
      <c r="F9" s="9"/>
    </row>
    <row r="10" spans="1:6" s="1" customFormat="1" x14ac:dyDescent="0.25">
      <c r="A10" s="90" t="s">
        <v>494</v>
      </c>
      <c r="B10" s="92" t="s">
        <v>726</v>
      </c>
      <c r="C10" s="92" t="s">
        <v>480</v>
      </c>
      <c r="D10" s="452">
        <f>SUM(D11,D12,D13,D40,D45,D46)</f>
        <v>67</v>
      </c>
      <c r="E10" s="49"/>
      <c r="F10" s="9"/>
    </row>
    <row r="11" spans="1:6" s="1" customFormat="1" x14ac:dyDescent="0.25">
      <c r="A11" s="65" t="s">
        <v>496</v>
      </c>
      <c r="B11" s="41" t="s">
        <v>727</v>
      </c>
      <c r="C11" s="15" t="s">
        <v>480</v>
      </c>
      <c r="D11" s="453">
        <v>0</v>
      </c>
      <c r="E11" s="49"/>
      <c r="F11" s="9"/>
    </row>
    <row r="12" spans="1:6" s="1" customFormat="1" x14ac:dyDescent="0.25">
      <c r="A12" s="65" t="s">
        <v>546</v>
      </c>
      <c r="B12" s="15" t="s">
        <v>728</v>
      </c>
      <c r="C12" s="15" t="s">
        <v>480</v>
      </c>
      <c r="D12" s="453">
        <v>0</v>
      </c>
      <c r="E12" s="49"/>
      <c r="F12" s="9"/>
    </row>
    <row r="13" spans="1:6" s="1" customFormat="1" x14ac:dyDescent="0.25">
      <c r="A13" s="65">
        <v>1</v>
      </c>
      <c r="B13" s="41" t="s">
        <v>729</v>
      </c>
      <c r="C13" s="15" t="s">
        <v>480</v>
      </c>
      <c r="D13" s="454">
        <f>SUM(D14,D15,D16,D20,D21,D22,D26,D31,D38,D39)</f>
        <v>46</v>
      </c>
      <c r="E13" s="49"/>
      <c r="F13" s="9"/>
    </row>
    <row r="14" spans="1:6" s="1" customFormat="1" x14ac:dyDescent="0.25">
      <c r="A14" s="65" t="s">
        <v>285</v>
      </c>
      <c r="B14" s="33" t="s">
        <v>730</v>
      </c>
      <c r="C14" s="15" t="s">
        <v>480</v>
      </c>
      <c r="D14" s="453">
        <v>5</v>
      </c>
      <c r="E14" s="49"/>
      <c r="F14" s="9"/>
    </row>
    <row r="15" spans="1:6" s="1" customFormat="1" x14ac:dyDescent="0.25">
      <c r="A15" s="65" t="s">
        <v>295</v>
      </c>
      <c r="B15" s="15" t="s">
        <v>731</v>
      </c>
      <c r="C15" s="15" t="s">
        <v>480</v>
      </c>
      <c r="D15" s="453">
        <v>1</v>
      </c>
      <c r="E15" s="49"/>
      <c r="F15" s="9"/>
    </row>
    <row r="16" spans="1:6" s="1" customFormat="1" x14ac:dyDescent="0.25">
      <c r="A16" s="65" t="s">
        <v>297</v>
      </c>
      <c r="B16" s="15" t="s">
        <v>732</v>
      </c>
      <c r="C16" s="15" t="s">
        <v>480</v>
      </c>
      <c r="D16" s="454">
        <f>SUM(D17,D18,D19)</f>
        <v>14</v>
      </c>
      <c r="E16" s="49"/>
    </row>
    <row r="17" spans="1:5" s="1" customFormat="1" x14ac:dyDescent="0.25">
      <c r="A17" s="84" t="s">
        <v>733</v>
      </c>
      <c r="B17" s="70" t="s">
        <v>734</v>
      </c>
      <c r="C17" s="15" t="s">
        <v>480</v>
      </c>
      <c r="D17" s="455">
        <v>2</v>
      </c>
      <c r="E17" s="49"/>
    </row>
    <row r="18" spans="1:5" s="1" customFormat="1" x14ac:dyDescent="0.25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737</v>
      </c>
      <c r="B19" s="70" t="s">
        <v>738</v>
      </c>
      <c r="C19" s="39" t="s">
        <v>480</v>
      </c>
      <c r="D19" s="455">
        <v>12</v>
      </c>
      <c r="E19" s="49"/>
    </row>
    <row r="20" spans="1:5" s="1" customFormat="1" x14ac:dyDescent="0.25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740</v>
      </c>
      <c r="C21" s="15" t="s">
        <v>480</v>
      </c>
      <c r="D21" s="453">
        <v>2</v>
      </c>
      <c r="E21" s="49"/>
    </row>
    <row r="22" spans="1:5" s="1" customFormat="1" x14ac:dyDescent="0.25">
      <c r="A22" s="65" t="s">
        <v>20</v>
      </c>
      <c r="B22" s="15" t="s">
        <v>741</v>
      </c>
      <c r="C22" s="15" t="s">
        <v>480</v>
      </c>
      <c r="D22" s="454">
        <f>SUM(D23,D24,D25)</f>
        <v>7</v>
      </c>
      <c r="E22" s="49"/>
    </row>
    <row r="23" spans="1:5" s="1" customFormat="1" x14ac:dyDescent="0.25">
      <c r="A23" s="84" t="s">
        <v>742</v>
      </c>
      <c r="B23" s="70" t="s">
        <v>734</v>
      </c>
      <c r="C23" s="15" t="s">
        <v>480</v>
      </c>
      <c r="D23" s="456">
        <v>3</v>
      </c>
      <c r="E23" s="49"/>
    </row>
    <row r="24" spans="1:5" s="1" customFormat="1" x14ac:dyDescent="0.25">
      <c r="A24" s="84" t="s">
        <v>743</v>
      </c>
      <c r="B24" s="70" t="s">
        <v>744</v>
      </c>
      <c r="C24" s="39" t="s">
        <v>480</v>
      </c>
      <c r="D24" s="456">
        <v>1</v>
      </c>
      <c r="E24" s="49"/>
    </row>
    <row r="25" spans="1:5" s="1" customFormat="1" x14ac:dyDescent="0.25">
      <c r="A25" s="84" t="s">
        <v>745</v>
      </c>
      <c r="B25" s="70" t="s">
        <v>738</v>
      </c>
      <c r="C25" s="39" t="s">
        <v>480</v>
      </c>
      <c r="D25" s="456">
        <v>3</v>
      </c>
      <c r="E25" s="49"/>
    </row>
    <row r="26" spans="1:5" s="1" customFormat="1" x14ac:dyDescent="0.25">
      <c r="A26" s="65" t="s">
        <v>746</v>
      </c>
      <c r="B26" s="15" t="s">
        <v>517</v>
      </c>
      <c r="C26" s="15" t="s">
        <v>480</v>
      </c>
      <c r="D26" s="454">
        <f>SUM(D27,D28,D29,D30)</f>
        <v>15</v>
      </c>
      <c r="E26" s="49"/>
    </row>
    <row r="27" spans="1:5" s="1" customFormat="1" x14ac:dyDescent="0.25">
      <c r="A27" s="84" t="s">
        <v>747</v>
      </c>
      <c r="B27" s="70" t="s">
        <v>748</v>
      </c>
      <c r="C27" s="39" t="s">
        <v>480</v>
      </c>
      <c r="D27" s="455">
        <v>1</v>
      </c>
      <c r="E27" s="49"/>
    </row>
    <row r="28" spans="1:5" s="1" customFormat="1" x14ac:dyDescent="0.25">
      <c r="A28" s="84" t="s">
        <v>749</v>
      </c>
      <c r="B28" s="70" t="s">
        <v>750</v>
      </c>
      <c r="C28" s="39" t="s">
        <v>480</v>
      </c>
      <c r="D28" s="455">
        <v>1</v>
      </c>
      <c r="E28" s="49"/>
    </row>
    <row r="29" spans="1:5" s="1" customFormat="1" x14ac:dyDescent="0.25">
      <c r="A29" s="84" t="s">
        <v>751</v>
      </c>
      <c r="B29" s="70" t="s">
        <v>752</v>
      </c>
      <c r="C29" s="39" t="s">
        <v>480</v>
      </c>
      <c r="D29" s="455">
        <v>9</v>
      </c>
      <c r="E29" s="49"/>
    </row>
    <row r="30" spans="1:5" s="1" customFormat="1" x14ac:dyDescent="0.25">
      <c r="A30" s="84" t="s">
        <v>753</v>
      </c>
      <c r="B30" s="70" t="s">
        <v>754</v>
      </c>
      <c r="C30" s="39" t="s">
        <v>480</v>
      </c>
      <c r="D30" s="455">
        <v>4</v>
      </c>
      <c r="E30" s="49"/>
    </row>
    <row r="31" spans="1:5" s="1" customFormat="1" x14ac:dyDescent="0.25">
      <c r="A31" s="65" t="s">
        <v>755</v>
      </c>
      <c r="B31" s="15" t="s">
        <v>756</v>
      </c>
      <c r="C31" s="15" t="s">
        <v>480</v>
      </c>
      <c r="D31" s="454">
        <f>SUM(D32,D34,D35,D36,D37)</f>
        <v>1</v>
      </c>
      <c r="E31" s="49"/>
    </row>
    <row r="32" spans="1:5" s="1" customFormat="1" x14ac:dyDescent="0.25">
      <c r="A32" s="84" t="s">
        <v>757</v>
      </c>
      <c r="B32" s="70" t="s">
        <v>758</v>
      </c>
      <c r="C32" s="39" t="s">
        <v>480</v>
      </c>
      <c r="D32" s="455">
        <v>1</v>
      </c>
      <c r="E32" s="49"/>
    </row>
    <row r="33" spans="1:5" s="1" customFormat="1" x14ac:dyDescent="0.25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769</v>
      </c>
      <c r="B38" s="15" t="s">
        <v>770</v>
      </c>
      <c r="C38" s="39" t="s">
        <v>480</v>
      </c>
      <c r="D38" s="455">
        <v>0</v>
      </c>
      <c r="E38" s="49"/>
    </row>
    <row r="39" spans="1:5" s="1" customFormat="1" x14ac:dyDescent="0.25">
      <c r="A39" s="65" t="s">
        <v>771</v>
      </c>
      <c r="B39" s="15" t="s">
        <v>596</v>
      </c>
      <c r="C39" s="39" t="s">
        <v>480</v>
      </c>
      <c r="D39" s="453">
        <v>1</v>
      </c>
      <c r="E39" s="49"/>
    </row>
    <row r="40" spans="1:5" s="1" customFormat="1" x14ac:dyDescent="0.25">
      <c r="A40" s="65" t="s">
        <v>351</v>
      </c>
      <c r="B40" s="236" t="s">
        <v>772</v>
      </c>
      <c r="C40" s="15" t="s">
        <v>480</v>
      </c>
      <c r="D40" s="458">
        <f>SUM(D41,D42,D43,D44)</f>
        <v>5</v>
      </c>
      <c r="E40" s="49"/>
    </row>
    <row r="41" spans="1:5" s="1" customFormat="1" x14ac:dyDescent="0.25">
      <c r="A41" s="84" t="s">
        <v>300</v>
      </c>
      <c r="B41" s="70" t="s">
        <v>773</v>
      </c>
      <c r="C41" s="39" t="s">
        <v>480</v>
      </c>
      <c r="D41" s="455">
        <v>0</v>
      </c>
      <c r="E41" s="49"/>
    </row>
    <row r="42" spans="1:5" s="1" customFormat="1" x14ac:dyDescent="0.25">
      <c r="A42" s="84" t="s">
        <v>354</v>
      </c>
      <c r="B42" s="70" t="s">
        <v>774</v>
      </c>
      <c r="C42" s="39" t="s">
        <v>480</v>
      </c>
      <c r="D42" s="455">
        <v>3</v>
      </c>
      <c r="E42" s="49"/>
    </row>
    <row r="43" spans="1:5" s="1" customFormat="1" x14ac:dyDescent="0.25">
      <c r="A43" s="84" t="s">
        <v>356</v>
      </c>
      <c r="B43" s="70" t="s">
        <v>775</v>
      </c>
      <c r="C43" s="39" t="s">
        <v>480</v>
      </c>
      <c r="D43" s="455">
        <v>0</v>
      </c>
      <c r="E43" s="49"/>
    </row>
    <row r="44" spans="1:5" s="1" customFormat="1" x14ac:dyDescent="0.25">
      <c r="A44" s="84" t="s">
        <v>358</v>
      </c>
      <c r="B44" s="70" t="s">
        <v>776</v>
      </c>
      <c r="C44" s="39" t="s">
        <v>480</v>
      </c>
      <c r="D44" s="455">
        <v>2</v>
      </c>
      <c r="E44" s="49"/>
    </row>
    <row r="45" spans="1:5" s="1" customFormat="1" x14ac:dyDescent="0.25">
      <c r="A45" s="65" t="s">
        <v>364</v>
      </c>
      <c r="B45" s="41" t="s">
        <v>777</v>
      </c>
      <c r="C45" s="15" t="s">
        <v>480</v>
      </c>
      <c r="D45" s="459">
        <v>6</v>
      </c>
      <c r="E45" s="49"/>
    </row>
    <row r="46" spans="1:5" s="1" customFormat="1" ht="25.5" x14ac:dyDescent="0.25">
      <c r="A46" s="152" t="s">
        <v>169</v>
      </c>
      <c r="B46" s="460" t="s">
        <v>778</v>
      </c>
      <c r="C46" s="153" t="s">
        <v>480</v>
      </c>
      <c r="D46" s="461">
        <v>10</v>
      </c>
      <c r="E46" s="49"/>
    </row>
    <row r="47" spans="1:5" s="1" customFormat="1" ht="26.25" thickBot="1" x14ac:dyDescent="0.3">
      <c r="A47" s="110" t="s">
        <v>171</v>
      </c>
      <c r="B47" s="462" t="s">
        <v>779</v>
      </c>
      <c r="C47" s="110" t="s">
        <v>480</v>
      </c>
      <c r="D47" s="463">
        <v>7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eyPlYLC+rNBARTm7SJ2J9pADbiGCRboQfFilG2Y8ZVBEJiNhEy8VbSIPNw2sAd0E4XYRxI90K2atv4KY91MrzA==" saltValue="hFd4tG6UT9ovioLYvZSOnKr8AljZkBwJQ5LNW2l5TTGw3EbqDIwjHmxnBIQwUmdKGrOkMb+Kvg00skixIcd5Q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4"/>
  <sheetViews>
    <sheetView topLeftCell="G25" workbookViewId="0">
      <selection activeCell="L21" sqref="L21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814" t="s">
        <v>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6"/>
    </row>
    <row r="2" spans="1:19" s="1" customFormat="1" x14ac:dyDescent="0.25">
      <c r="A2" s="814" t="s">
        <v>1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6"/>
    </row>
    <row r="3" spans="1:19" s="1" customFormat="1" x14ac:dyDescent="0.25">
      <c r="A3" s="817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9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820" t="s">
        <v>780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2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916" t="s">
        <v>781</v>
      </c>
      <c r="K8" s="916"/>
      <c r="L8" s="916"/>
      <c r="M8" s="916"/>
      <c r="N8" s="916"/>
      <c r="O8" s="916"/>
      <c r="P8" s="916"/>
      <c r="Q8" s="916"/>
      <c r="R8" s="469"/>
      <c r="S8" s="49"/>
    </row>
    <row r="9" spans="1:19" s="1" customFormat="1" ht="20.25" customHeight="1" x14ac:dyDescent="0.25">
      <c r="A9" s="892" t="s">
        <v>4</v>
      </c>
      <c r="B9" s="911" t="s">
        <v>5</v>
      </c>
      <c r="C9" s="913" t="s">
        <v>160</v>
      </c>
      <c r="D9" s="895" t="s">
        <v>782</v>
      </c>
      <c r="E9" s="892" t="s">
        <v>783</v>
      </c>
      <c r="F9" s="890" t="s">
        <v>784</v>
      </c>
      <c r="G9" s="890"/>
      <c r="H9" s="890"/>
      <c r="I9" s="890"/>
      <c r="J9" s="890"/>
      <c r="K9" s="890"/>
      <c r="L9" s="890"/>
      <c r="M9" s="890"/>
      <c r="N9" s="891"/>
      <c r="O9" s="892" t="s">
        <v>785</v>
      </c>
      <c r="P9" s="895" t="s">
        <v>786</v>
      </c>
      <c r="Q9" s="898" t="s">
        <v>492</v>
      </c>
      <c r="R9" s="470"/>
      <c r="S9" s="444"/>
    </row>
    <row r="10" spans="1:19" s="1" customFormat="1" ht="15" customHeight="1" x14ac:dyDescent="0.25">
      <c r="A10" s="893"/>
      <c r="B10" s="879"/>
      <c r="C10" s="914"/>
      <c r="D10" s="896"/>
      <c r="E10" s="893"/>
      <c r="F10" s="901" t="s">
        <v>787</v>
      </c>
      <c r="G10" s="904" t="s">
        <v>788</v>
      </c>
      <c r="H10" s="904"/>
      <c r="I10" s="904"/>
      <c r="J10" s="905" t="s">
        <v>789</v>
      </c>
      <c r="K10" s="906"/>
      <c r="L10" s="906"/>
      <c r="M10" s="906"/>
      <c r="N10" s="907"/>
      <c r="O10" s="893"/>
      <c r="P10" s="896"/>
      <c r="Q10" s="899"/>
      <c r="R10" s="470"/>
      <c r="S10" s="444"/>
    </row>
    <row r="11" spans="1:19" s="1" customFormat="1" ht="20.25" customHeight="1" x14ac:dyDescent="0.25">
      <c r="A11" s="893"/>
      <c r="B11" s="879"/>
      <c r="C11" s="914"/>
      <c r="D11" s="896"/>
      <c r="E11" s="893"/>
      <c r="F11" s="902"/>
      <c r="G11" s="904"/>
      <c r="H11" s="904"/>
      <c r="I11" s="904"/>
      <c r="J11" s="908"/>
      <c r="K11" s="909"/>
      <c r="L11" s="909"/>
      <c r="M11" s="909"/>
      <c r="N11" s="910"/>
      <c r="O11" s="893"/>
      <c r="P11" s="896"/>
      <c r="Q11" s="899"/>
      <c r="R11" s="470"/>
      <c r="S11" s="444"/>
    </row>
    <row r="12" spans="1:19" s="1" customFormat="1" ht="92.25" customHeight="1" thickBot="1" x14ac:dyDescent="0.3">
      <c r="A12" s="894"/>
      <c r="B12" s="912"/>
      <c r="C12" s="915"/>
      <c r="D12" s="897"/>
      <c r="E12" s="894"/>
      <c r="F12" s="903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894"/>
      <c r="P12" s="897"/>
      <c r="Q12" s="900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798</v>
      </c>
      <c r="C14" s="483" t="s">
        <v>645</v>
      </c>
      <c r="D14" s="484">
        <f>SUM(D15,D16,D17,D23:D29,D33)</f>
        <v>101.45032932171733</v>
      </c>
      <c r="E14" s="485">
        <f>SUM(E15,E16,E17,E23:E29,E33)</f>
        <v>101.45032932171733</v>
      </c>
      <c r="F14" s="486">
        <f t="shared" ref="F14:P14" si="0">SUM(F15,F16,F17,F23:F29,F33)</f>
        <v>1.2836484585954424</v>
      </c>
      <c r="G14" s="486">
        <f t="shared" si="0"/>
        <v>1.6180338059963777</v>
      </c>
      <c r="H14" s="486">
        <f t="shared" si="0"/>
        <v>1.4381516249609652</v>
      </c>
      <c r="I14" s="486">
        <f t="shared" si="0"/>
        <v>17.570477925910428</v>
      </c>
      <c r="J14" s="486">
        <f t="shared" si="0"/>
        <v>32.998283785901315</v>
      </c>
      <c r="K14" s="486">
        <f t="shared" si="0"/>
        <v>43.738442155059467</v>
      </c>
      <c r="L14" s="486">
        <f t="shared" si="0"/>
        <v>2.8032915652933315</v>
      </c>
      <c r="M14" s="486">
        <f t="shared" si="0"/>
        <v>0</v>
      </c>
      <c r="N14" s="484">
        <f t="shared" si="0"/>
        <v>0</v>
      </c>
      <c r="O14" s="485">
        <f t="shared" si="0"/>
        <v>0</v>
      </c>
      <c r="P14" s="484">
        <f t="shared" si="0"/>
        <v>0</v>
      </c>
      <c r="Q14" s="487" t="s">
        <v>799</v>
      </c>
      <c r="R14" s="470"/>
      <c r="S14" s="49"/>
    </row>
    <row r="15" spans="1:19" s="1" customFormat="1" x14ac:dyDescent="0.25">
      <c r="A15" s="146" t="s">
        <v>285</v>
      </c>
      <c r="B15" s="177" t="s">
        <v>800</v>
      </c>
      <c r="C15" s="488" t="s">
        <v>645</v>
      </c>
      <c r="D15" s="489">
        <v>45.427991371428575</v>
      </c>
      <c r="E15" s="490">
        <f>SUM(F15:N15)</f>
        <v>45.427991371428575</v>
      </c>
      <c r="F15" s="491">
        <f>$D15*F39/100</f>
        <v>0.57479922924743287</v>
      </c>
      <c r="G15" s="491">
        <f t="shared" ref="G15:P16" si="1">$D15*G39/100</f>
        <v>0.72453215547865435</v>
      </c>
      <c r="H15" s="491">
        <f t="shared" si="1"/>
        <v>0.64398351435954482</v>
      </c>
      <c r="I15" s="491">
        <f t="shared" si="1"/>
        <v>7.8678060972963975</v>
      </c>
      <c r="J15" s="491">
        <f t="shared" si="1"/>
        <v>14.77615460807556</v>
      </c>
      <c r="K15" s="491">
        <f t="shared" si="1"/>
        <v>19.585442315507851</v>
      </c>
      <c r="L15" s="491">
        <f t="shared" si="1"/>
        <v>1.2552734514631367</v>
      </c>
      <c r="M15" s="491">
        <f t="shared" si="1"/>
        <v>0</v>
      </c>
      <c r="N15" s="492">
        <f t="shared" si="1"/>
        <v>0</v>
      </c>
      <c r="O15" s="490">
        <f t="shared" si="1"/>
        <v>0</v>
      </c>
      <c r="P15" s="492">
        <f>$D15*P39/100</f>
        <v>0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801</v>
      </c>
      <c r="C16" s="488" t="s">
        <v>645</v>
      </c>
      <c r="D16" s="489">
        <v>10.396690000000302</v>
      </c>
      <c r="E16" s="490">
        <f>SUM(F16:N16)</f>
        <v>10.396690000000302</v>
      </c>
      <c r="F16" s="491">
        <f>$D16*F40/100</f>
        <v>0.13154905639264541</v>
      </c>
      <c r="G16" s="491">
        <f t="shared" si="1"/>
        <v>0.16581706538496044</v>
      </c>
      <c r="H16" s="491">
        <f t="shared" si="1"/>
        <v>0.1473826326408493</v>
      </c>
      <c r="I16" s="491">
        <f t="shared" si="1"/>
        <v>1.8006330129125963</v>
      </c>
      <c r="J16" s="491">
        <f t="shared" si="1"/>
        <v>3.381683719981885</v>
      </c>
      <c r="K16" s="491">
        <f t="shared" si="1"/>
        <v>4.4823415282078729</v>
      </c>
      <c r="L16" s="491">
        <f t="shared" si="1"/>
        <v>0.28728298447949296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802</v>
      </c>
      <c r="C17" s="488" t="s">
        <v>645</v>
      </c>
      <c r="D17" s="495">
        <f>SUM(D18:D22)</f>
        <v>20.329959999999996</v>
      </c>
      <c r="E17" s="490">
        <f>SUM(E18:E22)</f>
        <v>20.32996</v>
      </c>
      <c r="F17" s="491">
        <f t="shared" ref="F17" si="2">SUM(F18:F22)</f>
        <v>0.25723447121152476</v>
      </c>
      <c r="G17" s="491">
        <f>SUM(G18:G22)</f>
        <v>0.32424303375338992</v>
      </c>
      <c r="H17" s="491">
        <f t="shared" ref="H17:P17" si="3">SUM(H18:H22)</f>
        <v>0.2881958610176002</v>
      </c>
      <c r="I17" s="491">
        <f t="shared" si="3"/>
        <v>3.5210049666953136</v>
      </c>
      <c r="J17" s="491">
        <f t="shared" si="3"/>
        <v>6.6126329398953825</v>
      </c>
      <c r="K17" s="491">
        <f t="shared" si="3"/>
        <v>8.7648880532941043</v>
      </c>
      <c r="L17" s="491">
        <f t="shared" si="3"/>
        <v>0.56176067413268482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 x14ac:dyDescent="0.25">
      <c r="A18" s="65" t="s">
        <v>733</v>
      </c>
      <c r="B18" s="494" t="s">
        <v>803</v>
      </c>
      <c r="C18" s="488" t="s">
        <v>645</v>
      </c>
      <c r="D18" s="489">
        <v>16.562199999999997</v>
      </c>
      <c r="E18" s="490">
        <f>SUM(F18:N18)</f>
        <v>16.562199999999997</v>
      </c>
      <c r="F18" s="491">
        <f t="shared" ref="F18:P28" si="4">$D18*F41/100</f>
        <v>0.20956109894458794</v>
      </c>
      <c r="G18" s="491">
        <f t="shared" si="4"/>
        <v>0.26415093653063726</v>
      </c>
      <c r="H18" s="491">
        <f t="shared" si="4"/>
        <v>0.2347844014127769</v>
      </c>
      <c r="I18" s="491">
        <f t="shared" si="4"/>
        <v>2.8684556417917753</v>
      </c>
      <c r="J18" s="491">
        <f t="shared" si="4"/>
        <v>5.3871109080950133</v>
      </c>
      <c r="K18" s="491">
        <f t="shared" si="4"/>
        <v>7.1404876800676247</v>
      </c>
      <c r="L18" s="491">
        <f t="shared" si="4"/>
        <v>0.45764933315758377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 x14ac:dyDescent="0.25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737</v>
      </c>
      <c r="B20" s="494" t="s">
        <v>805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806</v>
      </c>
      <c r="B21" s="494" t="s">
        <v>807</v>
      </c>
      <c r="C21" s="488" t="s">
        <v>645</v>
      </c>
      <c r="D21" s="489">
        <v>3.76776</v>
      </c>
      <c r="E21" s="490">
        <f t="shared" si="5"/>
        <v>3.7677600000000009</v>
      </c>
      <c r="F21" s="491">
        <f t="shared" si="4"/>
        <v>4.7673372266936812E-2</v>
      </c>
      <c r="G21" s="491">
        <f t="shared" si="4"/>
        <v>6.0092097222752654E-2</v>
      </c>
      <c r="H21" s="491">
        <f t="shared" si="4"/>
        <v>5.3411459604823304E-2</v>
      </c>
      <c r="I21" s="491">
        <f t="shared" si="4"/>
        <v>0.65254932490353823</v>
      </c>
      <c r="J21" s="491">
        <f t="shared" si="4"/>
        <v>1.225522031800369</v>
      </c>
      <c r="K21" s="491">
        <f t="shared" si="4"/>
        <v>1.6244003732264793</v>
      </c>
      <c r="L21" s="491">
        <f t="shared" si="4"/>
        <v>0.10411134097510102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 x14ac:dyDescent="0.25">
      <c r="A22" s="65" t="s">
        <v>808</v>
      </c>
      <c r="B22" s="494" t="s">
        <v>809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810</v>
      </c>
      <c r="C23" s="488" t="s">
        <v>645</v>
      </c>
      <c r="D23" s="496">
        <v>1.3079779502884412</v>
      </c>
      <c r="E23" s="490">
        <f t="shared" si="5"/>
        <v>1.3079779502884414</v>
      </c>
      <c r="F23" s="491">
        <f t="shared" si="4"/>
        <v>1.6549812021213087E-2</v>
      </c>
      <c r="G23" s="491">
        <f t="shared" si="4"/>
        <v>2.0860972608114571E-2</v>
      </c>
      <c r="H23" s="491">
        <f t="shared" si="4"/>
        <v>1.8541789141513963E-2</v>
      </c>
      <c r="I23" s="491">
        <f t="shared" si="4"/>
        <v>0.22653250962095142</v>
      </c>
      <c r="J23" s="491">
        <f t="shared" si="4"/>
        <v>0.42543999490083562</v>
      </c>
      <c r="K23" s="491">
        <f t="shared" si="4"/>
        <v>0.56391061814461363</v>
      </c>
      <c r="L23" s="491">
        <f t="shared" si="4"/>
        <v>3.6142253851199027E-2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811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746</v>
      </c>
      <c r="B26" s="494" t="s">
        <v>813</v>
      </c>
      <c r="C26" s="488" t="s">
        <v>645</v>
      </c>
      <c r="D26" s="489">
        <v>18.324760000000005</v>
      </c>
      <c r="E26" s="490">
        <f t="shared" si="5"/>
        <v>18.324760000000005</v>
      </c>
      <c r="F26" s="491">
        <f t="shared" si="4"/>
        <v>0.2318627261774299</v>
      </c>
      <c r="G26" s="491">
        <f t="shared" si="4"/>
        <v>0.29226204946801526</v>
      </c>
      <c r="H26" s="491">
        <f t="shared" si="4"/>
        <v>0.2597703087532332</v>
      </c>
      <c r="I26" s="491">
        <f t="shared" si="4"/>
        <v>3.1737185401987826</v>
      </c>
      <c r="J26" s="491">
        <f t="shared" si="4"/>
        <v>5.9604107234680903</v>
      </c>
      <c r="K26" s="491">
        <f t="shared" si="4"/>
        <v>7.900382981741318</v>
      </c>
      <c r="L26" s="491">
        <f t="shared" si="4"/>
        <v>0.50635267019313668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 x14ac:dyDescent="0.25">
      <c r="A27" s="65" t="s">
        <v>755</v>
      </c>
      <c r="B27" s="284" t="s">
        <v>814</v>
      </c>
      <c r="C27" s="488" t="s">
        <v>645</v>
      </c>
      <c r="D27" s="496">
        <v>5.6629500000000004</v>
      </c>
      <c r="E27" s="490">
        <f t="shared" si="5"/>
        <v>5.6629500000000013</v>
      </c>
      <c r="F27" s="491">
        <f t="shared" si="4"/>
        <v>7.1653163545196574E-2</v>
      </c>
      <c r="G27" s="491">
        <f t="shared" si="4"/>
        <v>9.0318529303243092E-2</v>
      </c>
      <c r="H27" s="491">
        <f t="shared" si="4"/>
        <v>8.0277519048223389E-2</v>
      </c>
      <c r="I27" s="491">
        <f t="shared" si="4"/>
        <v>0.98078279918638456</v>
      </c>
      <c r="J27" s="491">
        <f t="shared" si="4"/>
        <v>1.8419617995795645</v>
      </c>
      <c r="K27" s="491">
        <f t="shared" si="4"/>
        <v>2.4414766581637077</v>
      </c>
      <c r="L27" s="491">
        <f t="shared" si="4"/>
        <v>0.15647953117368099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 x14ac:dyDescent="0.25">
      <c r="A28" s="65" t="s">
        <v>769</v>
      </c>
      <c r="B28" s="284" t="s">
        <v>815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771</v>
      </c>
      <c r="B29" s="284" t="s">
        <v>816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 x14ac:dyDescent="0.25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821</v>
      </c>
      <c r="B32" s="284" t="s">
        <v>822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 x14ac:dyDescent="0.25">
      <c r="A33" s="65" t="s">
        <v>823</v>
      </c>
      <c r="B33" s="284" t="s">
        <v>824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 x14ac:dyDescent="0.25">
      <c r="A34" s="65" t="s">
        <v>825</v>
      </c>
      <c r="B34" s="284" t="s">
        <v>826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 x14ac:dyDescent="0.25">
      <c r="A35" s="65" t="s">
        <v>827</v>
      </c>
      <c r="B35" s="284" t="s">
        <v>828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 x14ac:dyDescent="0.25">
      <c r="A36" s="65" t="s">
        <v>829</v>
      </c>
      <c r="B36" s="284" t="s">
        <v>830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 x14ac:dyDescent="0.25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5.5" x14ac:dyDescent="0.25">
      <c r="A39" s="65" t="s">
        <v>300</v>
      </c>
      <c r="B39" s="510" t="s">
        <v>1457</v>
      </c>
      <c r="C39" s="503" t="s">
        <v>834</v>
      </c>
      <c r="D39" s="81">
        <f>SUM(E39,O39,P39)</f>
        <v>100.00000000000001</v>
      </c>
      <c r="E39" s="511">
        <f>SUM(F39:N39)</f>
        <v>100.00000000000001</v>
      </c>
      <c r="F39" s="372">
        <v>1.2652974782612696</v>
      </c>
      <c r="G39" s="512">
        <v>1.5949024678523223</v>
      </c>
      <c r="H39" s="512">
        <v>1.4175918743450564</v>
      </c>
      <c r="I39" s="512">
        <v>17.319291167790364</v>
      </c>
      <c r="J39" s="512">
        <v>32.526541812651786</v>
      </c>
      <c r="K39" s="512">
        <v>43.113159363294884</v>
      </c>
      <c r="L39" s="512">
        <v>2.7632158358043246</v>
      </c>
      <c r="M39" s="512">
        <v>0</v>
      </c>
      <c r="N39" s="513">
        <v>0</v>
      </c>
      <c r="O39" s="514">
        <v>0</v>
      </c>
      <c r="P39" s="515">
        <v>0</v>
      </c>
      <c r="Q39" s="509"/>
      <c r="R39" s="470"/>
      <c r="S39" s="49"/>
    </row>
    <row r="40" spans="1:19" s="1" customFormat="1" ht="25.5" x14ac:dyDescent="0.25">
      <c r="A40" s="65" t="s">
        <v>354</v>
      </c>
      <c r="B40" s="510" t="s">
        <v>1458</v>
      </c>
      <c r="C40" s="503" t="s">
        <v>834</v>
      </c>
      <c r="D40" s="504">
        <f t="shared" ref="D40:D58" si="10">SUM(E40,O40,P40)</f>
        <v>100.00000000000001</v>
      </c>
      <c r="E40" s="516">
        <f t="shared" ref="E40:E58" si="11">SUM(F40:N40)</f>
        <v>100.00000000000001</v>
      </c>
      <c r="F40" s="372">
        <v>1.2652974782612696</v>
      </c>
      <c r="G40" s="512">
        <v>1.5949024678523223</v>
      </c>
      <c r="H40" s="512">
        <v>1.4175918743450564</v>
      </c>
      <c r="I40" s="512">
        <v>17.319291167790364</v>
      </c>
      <c r="J40" s="512">
        <v>32.526541812651786</v>
      </c>
      <c r="K40" s="512">
        <v>43.113159363294884</v>
      </c>
      <c r="L40" s="512">
        <v>2.7632158358043246</v>
      </c>
      <c r="M40" s="512">
        <v>0</v>
      </c>
      <c r="N40" s="513">
        <v>0</v>
      </c>
      <c r="O40" s="517">
        <v>0</v>
      </c>
      <c r="P40" s="513">
        <v>0</v>
      </c>
      <c r="Q40" s="509"/>
      <c r="R40" s="470"/>
      <c r="S40" s="49"/>
    </row>
    <row r="41" spans="1:19" s="1" customFormat="1" ht="38.25" x14ac:dyDescent="0.25">
      <c r="A41" s="65" t="s">
        <v>356</v>
      </c>
      <c r="B41" s="510" t="s">
        <v>1459</v>
      </c>
      <c r="C41" s="503" t="s">
        <v>834</v>
      </c>
      <c r="D41" s="504">
        <f t="shared" si="10"/>
        <v>100.00000000000001</v>
      </c>
      <c r="E41" s="516">
        <f t="shared" si="11"/>
        <v>100.00000000000001</v>
      </c>
      <c r="F41" s="372">
        <v>1.2652974782612696</v>
      </c>
      <c r="G41" s="512">
        <v>1.5949024678523223</v>
      </c>
      <c r="H41" s="512">
        <v>1.4175918743450564</v>
      </c>
      <c r="I41" s="512">
        <v>17.319291167790364</v>
      </c>
      <c r="J41" s="512">
        <v>32.526541812651786</v>
      </c>
      <c r="K41" s="512">
        <v>43.113159363294884</v>
      </c>
      <c r="L41" s="512">
        <v>2.7632158358043246</v>
      </c>
      <c r="M41" s="512">
        <v>0</v>
      </c>
      <c r="N41" s="513">
        <v>0</v>
      </c>
      <c r="O41" s="517">
        <v>0</v>
      </c>
      <c r="P41" s="513">
        <v>0</v>
      </c>
      <c r="Q41" s="509"/>
      <c r="R41" s="470"/>
      <c r="S41" s="49"/>
    </row>
    <row r="42" spans="1:19" s="1" customFormat="1" ht="38.25" x14ac:dyDescent="0.25">
      <c r="A42" s="152" t="s">
        <v>358</v>
      </c>
      <c r="B42" s="510" t="s">
        <v>1460</v>
      </c>
      <c r="C42" s="503" t="s">
        <v>834</v>
      </c>
      <c r="D42" s="504">
        <f t="shared" si="10"/>
        <v>100.00000000000001</v>
      </c>
      <c r="E42" s="516">
        <f t="shared" si="11"/>
        <v>100.00000000000001</v>
      </c>
      <c r="F42" s="372">
        <v>1.2652974782612696</v>
      </c>
      <c r="G42" s="512">
        <v>1.5949024678523223</v>
      </c>
      <c r="H42" s="512">
        <v>1.4175918743450564</v>
      </c>
      <c r="I42" s="512">
        <v>17.319291167790364</v>
      </c>
      <c r="J42" s="512">
        <v>32.526541812651786</v>
      </c>
      <c r="K42" s="512">
        <v>43.113159363294884</v>
      </c>
      <c r="L42" s="512">
        <v>2.7632158358043246</v>
      </c>
      <c r="M42" s="512">
        <v>0</v>
      </c>
      <c r="N42" s="513">
        <v>0</v>
      </c>
      <c r="O42" s="517">
        <v>0</v>
      </c>
      <c r="P42" s="513">
        <v>0</v>
      </c>
      <c r="Q42" s="509"/>
      <c r="R42" s="470"/>
      <c r="S42" s="49"/>
    </row>
    <row r="43" spans="1:19" s="1" customFormat="1" ht="38.25" x14ac:dyDescent="0.25">
      <c r="A43" s="65" t="s">
        <v>360</v>
      </c>
      <c r="B43" s="510" t="s">
        <v>1461</v>
      </c>
      <c r="C43" s="503" t="s">
        <v>834</v>
      </c>
      <c r="D43" s="504">
        <f t="shared" si="10"/>
        <v>100.00000000000001</v>
      </c>
      <c r="E43" s="516">
        <f t="shared" si="11"/>
        <v>100.00000000000001</v>
      </c>
      <c r="F43" s="372">
        <v>1.2652974782612696</v>
      </c>
      <c r="G43" s="512">
        <v>1.5949024678523223</v>
      </c>
      <c r="H43" s="512">
        <v>1.4175918743450564</v>
      </c>
      <c r="I43" s="512">
        <v>17.319291167790364</v>
      </c>
      <c r="J43" s="512">
        <v>32.526541812651786</v>
      </c>
      <c r="K43" s="512">
        <v>43.113159363294884</v>
      </c>
      <c r="L43" s="512">
        <v>2.7632158358043246</v>
      </c>
      <c r="M43" s="512">
        <v>0</v>
      </c>
      <c r="N43" s="513">
        <v>0</v>
      </c>
      <c r="O43" s="517">
        <v>0</v>
      </c>
      <c r="P43" s="513">
        <v>0</v>
      </c>
      <c r="Q43" s="509"/>
      <c r="R43" s="470"/>
      <c r="S43" s="49"/>
    </row>
    <row r="44" spans="1:19" s="1" customFormat="1" ht="38.25" x14ac:dyDescent="0.25">
      <c r="A44" s="65" t="s">
        <v>835</v>
      </c>
      <c r="B44" s="510" t="s">
        <v>1462</v>
      </c>
      <c r="C44" s="503" t="s">
        <v>834</v>
      </c>
      <c r="D44" s="504">
        <f t="shared" si="10"/>
        <v>100.00000000000001</v>
      </c>
      <c r="E44" s="516">
        <f t="shared" si="11"/>
        <v>100.00000000000001</v>
      </c>
      <c r="F44" s="372">
        <v>1.2652974782612696</v>
      </c>
      <c r="G44" s="512">
        <v>1.5949024678523223</v>
      </c>
      <c r="H44" s="512">
        <v>1.4175918743450564</v>
      </c>
      <c r="I44" s="512">
        <v>17.319291167790364</v>
      </c>
      <c r="J44" s="512">
        <v>32.526541812651786</v>
      </c>
      <c r="K44" s="512">
        <v>43.113159363294884</v>
      </c>
      <c r="L44" s="512">
        <v>2.7632158358043246</v>
      </c>
      <c r="M44" s="512">
        <v>0</v>
      </c>
      <c r="N44" s="513">
        <v>0</v>
      </c>
      <c r="O44" s="517">
        <v>0</v>
      </c>
      <c r="P44" s="513">
        <v>0</v>
      </c>
      <c r="Q44" s="509"/>
      <c r="R44" s="470"/>
      <c r="S44" s="49"/>
    </row>
    <row r="45" spans="1:19" s="1" customFormat="1" ht="38.25" x14ac:dyDescent="0.25">
      <c r="A45" s="65" t="s">
        <v>836</v>
      </c>
      <c r="B45" s="510" t="s">
        <v>1463</v>
      </c>
      <c r="C45" s="503" t="s">
        <v>834</v>
      </c>
      <c r="D45" s="504">
        <f t="shared" si="10"/>
        <v>100.00000000000001</v>
      </c>
      <c r="E45" s="516">
        <f t="shared" si="11"/>
        <v>100.00000000000001</v>
      </c>
      <c r="F45" s="372">
        <v>1.2652974782612696</v>
      </c>
      <c r="G45" s="512">
        <v>1.5949024678523223</v>
      </c>
      <c r="H45" s="512">
        <v>1.4175918743450564</v>
      </c>
      <c r="I45" s="512">
        <v>17.319291167790364</v>
      </c>
      <c r="J45" s="512">
        <v>32.526541812651786</v>
      </c>
      <c r="K45" s="512">
        <v>43.113159363294884</v>
      </c>
      <c r="L45" s="512">
        <v>2.7632158358043246</v>
      </c>
      <c r="M45" s="512">
        <v>0</v>
      </c>
      <c r="N45" s="513">
        <v>0</v>
      </c>
      <c r="O45" s="517">
        <v>0</v>
      </c>
      <c r="P45" s="513">
        <v>0</v>
      </c>
      <c r="Q45" s="509"/>
      <c r="R45" s="470"/>
      <c r="S45" s="49"/>
    </row>
    <row r="46" spans="1:19" s="1" customFormat="1" ht="25.5" x14ac:dyDescent="0.25">
      <c r="A46" s="152" t="s">
        <v>837</v>
      </c>
      <c r="B46" s="510" t="s">
        <v>1464</v>
      </c>
      <c r="C46" s="503" t="s">
        <v>834</v>
      </c>
      <c r="D46" s="504">
        <f t="shared" si="10"/>
        <v>100.00000000000001</v>
      </c>
      <c r="E46" s="516">
        <f t="shared" si="11"/>
        <v>100.00000000000001</v>
      </c>
      <c r="F46" s="372">
        <v>1.2652974782612696</v>
      </c>
      <c r="G46" s="512">
        <v>1.5949024678523223</v>
      </c>
      <c r="H46" s="512">
        <v>1.4175918743450564</v>
      </c>
      <c r="I46" s="512">
        <v>17.319291167790364</v>
      </c>
      <c r="J46" s="512">
        <v>32.526541812651786</v>
      </c>
      <c r="K46" s="512">
        <v>43.113159363294884</v>
      </c>
      <c r="L46" s="512">
        <v>2.7632158358043246</v>
      </c>
      <c r="M46" s="512">
        <v>0</v>
      </c>
      <c r="N46" s="513">
        <v>0</v>
      </c>
      <c r="O46" s="517">
        <v>0</v>
      </c>
      <c r="P46" s="513">
        <v>0</v>
      </c>
      <c r="Q46" s="509"/>
      <c r="R46" s="470"/>
      <c r="S46" s="49"/>
    </row>
    <row r="47" spans="1:19" s="1" customFormat="1" ht="25.5" x14ac:dyDescent="0.25">
      <c r="A47" s="152" t="s">
        <v>838</v>
      </c>
      <c r="B47" s="510" t="s">
        <v>1465</v>
      </c>
      <c r="C47" s="503" t="s">
        <v>834</v>
      </c>
      <c r="D47" s="504">
        <f t="shared" si="10"/>
        <v>100.00000000000001</v>
      </c>
      <c r="E47" s="516">
        <f t="shared" si="11"/>
        <v>100.00000000000001</v>
      </c>
      <c r="F47" s="372">
        <v>1.2652974782612696</v>
      </c>
      <c r="G47" s="512">
        <v>1.5949024678523223</v>
      </c>
      <c r="H47" s="512">
        <v>1.4175918743450564</v>
      </c>
      <c r="I47" s="512">
        <v>17.319291167790364</v>
      </c>
      <c r="J47" s="512">
        <v>32.526541812651786</v>
      </c>
      <c r="K47" s="512">
        <v>43.113159363294884</v>
      </c>
      <c r="L47" s="512">
        <v>2.7632158358043246</v>
      </c>
      <c r="M47" s="512">
        <v>0</v>
      </c>
      <c r="N47" s="513">
        <v>0</v>
      </c>
      <c r="O47" s="517">
        <v>0</v>
      </c>
      <c r="P47" s="513">
        <v>0</v>
      </c>
      <c r="Q47" s="509"/>
      <c r="R47" s="470"/>
      <c r="S47" s="49"/>
    </row>
    <row r="48" spans="1:19" s="1" customFormat="1" ht="25.5" x14ac:dyDescent="0.25">
      <c r="A48" s="65" t="s">
        <v>839</v>
      </c>
      <c r="B48" s="510" t="s">
        <v>1466</v>
      </c>
      <c r="C48" s="503" t="s">
        <v>834</v>
      </c>
      <c r="D48" s="504">
        <f t="shared" si="10"/>
        <v>100.00000000000001</v>
      </c>
      <c r="E48" s="516">
        <f t="shared" si="11"/>
        <v>100.00000000000001</v>
      </c>
      <c r="F48" s="372">
        <v>1.2652974782612696</v>
      </c>
      <c r="G48" s="512">
        <v>1.5949024678523223</v>
      </c>
      <c r="H48" s="512">
        <v>1.4175918743450564</v>
      </c>
      <c r="I48" s="512">
        <v>17.319291167790364</v>
      </c>
      <c r="J48" s="512">
        <v>32.526541812651786</v>
      </c>
      <c r="K48" s="512">
        <v>43.113159363294884</v>
      </c>
      <c r="L48" s="512">
        <v>2.7632158358043246</v>
      </c>
      <c r="M48" s="512">
        <v>0</v>
      </c>
      <c r="N48" s="513">
        <v>0</v>
      </c>
      <c r="O48" s="517">
        <v>0</v>
      </c>
      <c r="P48" s="513">
        <v>0</v>
      </c>
      <c r="Q48" s="509"/>
      <c r="R48" s="470"/>
      <c r="S48" s="49"/>
    </row>
    <row r="49" spans="1:19" s="1" customFormat="1" ht="25.5" x14ac:dyDescent="0.25">
      <c r="A49" s="65" t="s">
        <v>840</v>
      </c>
      <c r="B49" s="510" t="s">
        <v>1467</v>
      </c>
      <c r="C49" s="503" t="s">
        <v>834</v>
      </c>
      <c r="D49" s="504">
        <f t="shared" si="10"/>
        <v>100.00000000000001</v>
      </c>
      <c r="E49" s="516">
        <f t="shared" si="11"/>
        <v>100.00000000000001</v>
      </c>
      <c r="F49" s="372">
        <v>1.2652974782612696</v>
      </c>
      <c r="G49" s="512">
        <v>1.5949024678523223</v>
      </c>
      <c r="H49" s="512">
        <v>1.4175918743450564</v>
      </c>
      <c r="I49" s="512">
        <v>17.319291167790364</v>
      </c>
      <c r="J49" s="512">
        <v>32.526541812651786</v>
      </c>
      <c r="K49" s="512">
        <v>43.113159363294884</v>
      </c>
      <c r="L49" s="512">
        <v>2.7632158358043246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 ht="25.5" x14ac:dyDescent="0.25">
      <c r="A50" s="65" t="s">
        <v>841</v>
      </c>
      <c r="B50" s="510" t="s">
        <v>1468</v>
      </c>
      <c r="C50" s="503" t="s">
        <v>834</v>
      </c>
      <c r="D50" s="504">
        <f t="shared" si="10"/>
        <v>100.00000000000001</v>
      </c>
      <c r="E50" s="516">
        <f t="shared" si="11"/>
        <v>100.00000000000001</v>
      </c>
      <c r="F50" s="372">
        <v>1.2652974782612696</v>
      </c>
      <c r="G50" s="512">
        <v>1.5949024678523223</v>
      </c>
      <c r="H50" s="512">
        <v>1.4175918743450564</v>
      </c>
      <c r="I50" s="512">
        <v>17.319291167790364</v>
      </c>
      <c r="J50" s="512">
        <v>32.526541812651786</v>
      </c>
      <c r="K50" s="512">
        <v>43.113159363294884</v>
      </c>
      <c r="L50" s="512">
        <v>2.7632158358043246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 ht="25.5" x14ac:dyDescent="0.25">
      <c r="A51" s="152" t="s">
        <v>842</v>
      </c>
      <c r="B51" s="510" t="s">
        <v>1469</v>
      </c>
      <c r="C51" s="503" t="s">
        <v>834</v>
      </c>
      <c r="D51" s="504">
        <f t="shared" si="10"/>
        <v>100.00000000000001</v>
      </c>
      <c r="E51" s="516">
        <f t="shared" si="11"/>
        <v>100.00000000000001</v>
      </c>
      <c r="F51" s="372">
        <v>1.2652974782612696</v>
      </c>
      <c r="G51" s="512">
        <v>1.5949024678523223</v>
      </c>
      <c r="H51" s="512">
        <v>1.4175918743450564</v>
      </c>
      <c r="I51" s="512">
        <v>17.319291167790364</v>
      </c>
      <c r="J51" s="512">
        <v>32.526541812651786</v>
      </c>
      <c r="K51" s="512">
        <v>43.113159363294884</v>
      </c>
      <c r="L51" s="512">
        <v>2.7632158358043246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 ht="38.25" x14ac:dyDescent="0.25">
      <c r="A52" s="152" t="s">
        <v>843</v>
      </c>
      <c r="B52" s="519" t="s">
        <v>1470</v>
      </c>
      <c r="C52" s="503" t="s">
        <v>834</v>
      </c>
      <c r="D52" s="504">
        <f t="shared" si="10"/>
        <v>100.00000000000001</v>
      </c>
      <c r="E52" s="516">
        <f t="shared" si="11"/>
        <v>100.00000000000001</v>
      </c>
      <c r="F52" s="372">
        <v>1.2652974782612696</v>
      </c>
      <c r="G52" s="512">
        <v>1.5949024678523223</v>
      </c>
      <c r="H52" s="512">
        <v>1.4175918743450564</v>
      </c>
      <c r="I52" s="512">
        <v>17.319291167790364</v>
      </c>
      <c r="J52" s="512">
        <v>32.526541812651786</v>
      </c>
      <c r="K52" s="512">
        <v>43.113159363294884</v>
      </c>
      <c r="L52" s="512">
        <v>2.7632158358043246</v>
      </c>
      <c r="M52" s="512">
        <v>0</v>
      </c>
      <c r="N52" s="513">
        <v>0</v>
      </c>
      <c r="O52" s="517">
        <v>0</v>
      </c>
      <c r="P52" s="513">
        <v>0</v>
      </c>
      <c r="Q52" s="518"/>
      <c r="R52" s="470"/>
      <c r="S52" s="49"/>
    </row>
    <row r="53" spans="1:19" s="1" customFormat="1" ht="38.25" x14ac:dyDescent="0.25">
      <c r="A53" s="65" t="s">
        <v>844</v>
      </c>
      <c r="B53" s="519" t="s">
        <v>1471</v>
      </c>
      <c r="C53" s="503" t="s">
        <v>834</v>
      </c>
      <c r="D53" s="504">
        <f t="shared" si="10"/>
        <v>100.00000000000001</v>
      </c>
      <c r="E53" s="516">
        <f t="shared" si="11"/>
        <v>100.00000000000001</v>
      </c>
      <c r="F53" s="372">
        <v>1.2652974782612696</v>
      </c>
      <c r="G53" s="512">
        <v>1.5949024678523223</v>
      </c>
      <c r="H53" s="512">
        <v>1.4175918743450564</v>
      </c>
      <c r="I53" s="512">
        <v>17.319291167790364</v>
      </c>
      <c r="J53" s="512">
        <v>32.526541812651786</v>
      </c>
      <c r="K53" s="512">
        <v>43.113159363294884</v>
      </c>
      <c r="L53" s="512">
        <v>2.7632158358043246</v>
      </c>
      <c r="M53" s="512">
        <v>0</v>
      </c>
      <c r="N53" s="513">
        <v>0</v>
      </c>
      <c r="O53" s="517">
        <v>0</v>
      </c>
      <c r="P53" s="513">
        <v>0</v>
      </c>
      <c r="Q53" s="493"/>
      <c r="R53" s="470"/>
      <c r="S53" s="49"/>
    </row>
    <row r="54" spans="1:19" s="1" customFormat="1" ht="38.25" x14ac:dyDescent="0.25">
      <c r="A54" s="65" t="s">
        <v>845</v>
      </c>
      <c r="B54" s="519" t="s">
        <v>1472</v>
      </c>
      <c r="C54" s="503" t="s">
        <v>834</v>
      </c>
      <c r="D54" s="504">
        <f t="shared" si="10"/>
        <v>100.00000000000001</v>
      </c>
      <c r="E54" s="516">
        <f t="shared" si="11"/>
        <v>100.00000000000001</v>
      </c>
      <c r="F54" s="372">
        <v>1.2652974782612696</v>
      </c>
      <c r="G54" s="512">
        <v>1.5949024678523223</v>
      </c>
      <c r="H54" s="512">
        <v>1.4175918743450564</v>
      </c>
      <c r="I54" s="512">
        <v>17.319291167790364</v>
      </c>
      <c r="J54" s="512">
        <v>32.526541812651786</v>
      </c>
      <c r="K54" s="512">
        <v>43.113159363294884</v>
      </c>
      <c r="L54" s="512">
        <v>2.7632158358043246</v>
      </c>
      <c r="M54" s="512">
        <v>0</v>
      </c>
      <c r="N54" s="513">
        <v>0</v>
      </c>
      <c r="O54" s="517">
        <v>0</v>
      </c>
      <c r="P54" s="513">
        <v>0</v>
      </c>
      <c r="Q54" s="493"/>
      <c r="R54" s="470"/>
      <c r="S54" s="49"/>
    </row>
    <row r="55" spans="1:19" s="1" customFormat="1" ht="38.25" x14ac:dyDescent="0.25">
      <c r="A55" s="65" t="s">
        <v>846</v>
      </c>
      <c r="B55" s="519" t="s">
        <v>1473</v>
      </c>
      <c r="C55" s="503" t="s">
        <v>834</v>
      </c>
      <c r="D55" s="504">
        <f t="shared" si="10"/>
        <v>100.00000000000001</v>
      </c>
      <c r="E55" s="516">
        <f t="shared" si="11"/>
        <v>100.00000000000001</v>
      </c>
      <c r="F55" s="520">
        <v>1.2652974782612696</v>
      </c>
      <c r="G55" s="521">
        <v>1.5949024678523223</v>
      </c>
      <c r="H55" s="521">
        <v>1.4175918743450564</v>
      </c>
      <c r="I55" s="521">
        <v>17.319291167790364</v>
      </c>
      <c r="J55" s="521">
        <v>32.526541812651786</v>
      </c>
      <c r="K55" s="521">
        <v>43.113159363294884</v>
      </c>
      <c r="L55" s="521">
        <v>2.7632158358043246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 ht="38.25" x14ac:dyDescent="0.25">
      <c r="A56" s="65" t="s">
        <v>847</v>
      </c>
      <c r="B56" s="519" t="s">
        <v>1474</v>
      </c>
      <c r="C56" s="503" t="s">
        <v>834</v>
      </c>
      <c r="D56" s="504">
        <f t="shared" si="10"/>
        <v>100.00000000000001</v>
      </c>
      <c r="E56" s="516">
        <f t="shared" si="11"/>
        <v>100.00000000000001</v>
      </c>
      <c r="F56" s="372">
        <v>1.2652974782612696</v>
      </c>
      <c r="G56" s="512">
        <v>1.5949024678523223</v>
      </c>
      <c r="H56" s="512">
        <v>1.4175918743450564</v>
      </c>
      <c r="I56" s="512">
        <v>17.319291167790364</v>
      </c>
      <c r="J56" s="512">
        <v>32.526541812651786</v>
      </c>
      <c r="K56" s="512">
        <v>43.113159363294884</v>
      </c>
      <c r="L56" s="512">
        <v>2.7632158358043246</v>
      </c>
      <c r="M56" s="512">
        <v>0</v>
      </c>
      <c r="N56" s="513">
        <v>0</v>
      </c>
      <c r="O56" s="517">
        <v>0</v>
      </c>
      <c r="P56" s="513">
        <v>0</v>
      </c>
      <c r="Q56" s="493"/>
      <c r="R56" s="470"/>
      <c r="S56" s="49"/>
    </row>
    <row r="57" spans="1:19" s="1" customFormat="1" ht="38.25" x14ac:dyDescent="0.25">
      <c r="A57" s="65" t="s">
        <v>848</v>
      </c>
      <c r="B57" s="519" t="s">
        <v>1475</v>
      </c>
      <c r="C57" s="503" t="s">
        <v>834</v>
      </c>
      <c r="D57" s="504">
        <f t="shared" si="10"/>
        <v>100.00000000000001</v>
      </c>
      <c r="E57" s="516">
        <f t="shared" si="11"/>
        <v>100.00000000000001</v>
      </c>
      <c r="F57" s="372">
        <v>1.2652974782612696</v>
      </c>
      <c r="G57" s="512">
        <v>1.5949024678523223</v>
      </c>
      <c r="H57" s="512">
        <v>1.4175918743450564</v>
      </c>
      <c r="I57" s="512">
        <v>17.319291167790364</v>
      </c>
      <c r="J57" s="512">
        <v>32.526541812651786</v>
      </c>
      <c r="K57" s="512">
        <v>43.113159363294884</v>
      </c>
      <c r="L57" s="512">
        <v>2.7632158358043246</v>
      </c>
      <c r="M57" s="512">
        <v>0</v>
      </c>
      <c r="N57" s="513">
        <v>0</v>
      </c>
      <c r="O57" s="517">
        <v>0</v>
      </c>
      <c r="P57" s="513">
        <v>0</v>
      </c>
      <c r="Q57" s="493"/>
      <c r="R57" s="470"/>
      <c r="S57" s="49"/>
    </row>
    <row r="58" spans="1:19" s="1" customFormat="1" ht="39" thickBot="1" x14ac:dyDescent="0.3">
      <c r="A58" s="109" t="s">
        <v>849</v>
      </c>
      <c r="B58" s="524" t="s">
        <v>1476</v>
      </c>
      <c r="C58" s="462" t="s">
        <v>834</v>
      </c>
      <c r="D58" s="508">
        <f t="shared" si="10"/>
        <v>100.00000000000001</v>
      </c>
      <c r="E58" s="525">
        <f t="shared" si="11"/>
        <v>100.00000000000001</v>
      </c>
      <c r="F58" s="526">
        <v>1.2652974782612696</v>
      </c>
      <c r="G58" s="527">
        <v>1.5949024678523223</v>
      </c>
      <c r="H58" s="527">
        <v>1.4175918743450564</v>
      </c>
      <c r="I58" s="527">
        <v>17.319291167790364</v>
      </c>
      <c r="J58" s="527">
        <v>32.526541812651786</v>
      </c>
      <c r="K58" s="527">
        <v>43.113159363294884</v>
      </c>
      <c r="L58" s="527">
        <v>2.7632158358043246</v>
      </c>
      <c r="M58" s="527">
        <v>0</v>
      </c>
      <c r="N58" s="528">
        <v>0</v>
      </c>
      <c r="O58" s="529">
        <v>0</v>
      </c>
      <c r="P58" s="528">
        <v>0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hFki0RxVRO+RDIZfkldZ8yDnTCC2CJ1zzkDsZaUskiMahVG16EB10hwXEYm5799mw+qwYmb9xhHZuH4rbBLfOw==" saltValue="VMWjZkLm/6P4sdXJ4aQRk+3ZY/3ZZ7ffLXiI+3VzQEzAjkvgdFYGPvAm3FU59+AWmc1oE23AqqQkJYRuwPYGzQ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topLeftCell="C4" workbookViewId="0">
      <selection activeCell="N12" sqref="N12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814" t="s">
        <v>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6"/>
    </row>
    <row r="2" spans="1:18" s="1" customFormat="1" x14ac:dyDescent="0.25">
      <c r="A2" s="814" t="s">
        <v>1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6"/>
    </row>
    <row r="3" spans="1:18" s="1" customFormat="1" x14ac:dyDescent="0.25">
      <c r="A3" s="817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9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820" t="s">
        <v>851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2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930" t="s">
        <v>852</v>
      </c>
      <c r="J8" s="930"/>
      <c r="K8" s="930"/>
      <c r="L8" s="930"/>
      <c r="M8" s="930"/>
      <c r="N8" s="930"/>
      <c r="O8" s="930"/>
      <c r="P8" s="930"/>
      <c r="Q8" s="469"/>
    </row>
    <row r="9" spans="1:18" s="1" customFormat="1" ht="18" customHeight="1" x14ac:dyDescent="0.25">
      <c r="A9" s="892" t="s">
        <v>4</v>
      </c>
      <c r="B9" s="911" t="s">
        <v>5</v>
      </c>
      <c r="C9" s="913" t="s">
        <v>160</v>
      </c>
      <c r="D9" s="931" t="s">
        <v>782</v>
      </c>
      <c r="E9" s="934" t="s">
        <v>783</v>
      </c>
      <c r="F9" s="937" t="s">
        <v>853</v>
      </c>
      <c r="G9" s="937"/>
      <c r="H9" s="937"/>
      <c r="I9" s="937"/>
      <c r="J9" s="937"/>
      <c r="K9" s="937"/>
      <c r="L9" s="937"/>
      <c r="M9" s="937"/>
      <c r="N9" s="938"/>
      <c r="O9" s="934" t="s">
        <v>785</v>
      </c>
      <c r="P9" s="939" t="s">
        <v>786</v>
      </c>
      <c r="Q9" s="927" t="s">
        <v>492</v>
      </c>
      <c r="R9" s="9"/>
    </row>
    <row r="10" spans="1:18" s="1" customFormat="1" ht="15" customHeight="1" x14ac:dyDescent="0.25">
      <c r="A10" s="893"/>
      <c r="B10" s="879"/>
      <c r="C10" s="914"/>
      <c r="D10" s="932"/>
      <c r="E10" s="935"/>
      <c r="F10" s="917" t="s">
        <v>854</v>
      </c>
      <c r="G10" s="920" t="s">
        <v>855</v>
      </c>
      <c r="H10" s="920"/>
      <c r="I10" s="920"/>
      <c r="J10" s="921" t="s">
        <v>856</v>
      </c>
      <c r="K10" s="922"/>
      <c r="L10" s="922"/>
      <c r="M10" s="922"/>
      <c r="N10" s="923"/>
      <c r="O10" s="935"/>
      <c r="P10" s="940"/>
      <c r="Q10" s="928"/>
      <c r="R10" s="9"/>
    </row>
    <row r="11" spans="1:18" s="1" customFormat="1" x14ac:dyDescent="0.25">
      <c r="A11" s="893"/>
      <c r="B11" s="879"/>
      <c r="C11" s="914"/>
      <c r="D11" s="932"/>
      <c r="E11" s="935"/>
      <c r="F11" s="918"/>
      <c r="G11" s="920"/>
      <c r="H11" s="920"/>
      <c r="I11" s="920"/>
      <c r="J11" s="924"/>
      <c r="K11" s="925"/>
      <c r="L11" s="925"/>
      <c r="M11" s="925"/>
      <c r="N11" s="926"/>
      <c r="O11" s="935"/>
      <c r="P11" s="940"/>
      <c r="Q11" s="928"/>
      <c r="R11" s="9"/>
    </row>
    <row r="12" spans="1:18" s="1" customFormat="1" ht="85.5" customHeight="1" thickBot="1" x14ac:dyDescent="0.3">
      <c r="A12" s="894"/>
      <c r="B12" s="912"/>
      <c r="C12" s="915"/>
      <c r="D12" s="933"/>
      <c r="E12" s="936"/>
      <c r="F12" s="919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936"/>
      <c r="P12" s="941"/>
      <c r="Q12" s="929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125.89953839512899</v>
      </c>
      <c r="E14" s="485">
        <f>SUM(E15,E16,E17,E27:E33,E37)</f>
        <v>124.92058126810932</v>
      </c>
      <c r="F14" s="557">
        <f t="shared" si="0"/>
        <v>16.339438272032467</v>
      </c>
      <c r="G14" s="557">
        <f t="shared" si="0"/>
        <v>16.573546794571229</v>
      </c>
      <c r="H14" s="557">
        <f t="shared" si="0"/>
        <v>2.0139770506315817</v>
      </c>
      <c r="I14" s="557">
        <f t="shared" si="0"/>
        <v>27.182612022106071</v>
      </c>
      <c r="J14" s="557">
        <f t="shared" si="0"/>
        <v>12.444484599485692</v>
      </c>
      <c r="K14" s="557">
        <f t="shared" si="0"/>
        <v>46.398685507394795</v>
      </c>
      <c r="L14" s="557">
        <f t="shared" si="0"/>
        <v>3.9641239896992158</v>
      </c>
      <c r="M14" s="557">
        <f t="shared" si="0"/>
        <v>3.2284824297537866E-14</v>
      </c>
      <c r="N14" s="558">
        <f t="shared" si="0"/>
        <v>3.7130321882195734E-3</v>
      </c>
      <c r="O14" s="485">
        <f t="shared" si="0"/>
        <v>3.2284824297537866E-14</v>
      </c>
      <c r="P14" s="484">
        <f t="shared" si="0"/>
        <v>0.97895712701963666</v>
      </c>
      <c r="Q14" s="559" t="s">
        <v>863</v>
      </c>
    </row>
    <row r="15" spans="1:18" s="1" customFormat="1" x14ac:dyDescent="0.25">
      <c r="A15" s="560" t="s">
        <v>285</v>
      </c>
      <c r="B15" s="561" t="s">
        <v>800</v>
      </c>
      <c r="C15" s="488" t="s">
        <v>645</v>
      </c>
      <c r="D15" s="562">
        <v>2.3793559999999996</v>
      </c>
      <c r="E15" s="563">
        <f>SUM(F15:N15)</f>
        <v>2.3608548399194387</v>
      </c>
      <c r="F15" s="491">
        <f>$D15*F$43/100</f>
        <v>0.30879652923885725</v>
      </c>
      <c r="G15" s="491">
        <f t="shared" ref="G15:P16" si="1">$D15*G$43/100</f>
        <v>0.31322091017666132</v>
      </c>
      <c r="H15" s="491">
        <f t="shared" si="1"/>
        <v>3.8061842325769452E-2</v>
      </c>
      <c r="I15" s="491">
        <f t="shared" si="1"/>
        <v>0.51372000116064387</v>
      </c>
      <c r="J15" s="491">
        <f t="shared" si="1"/>
        <v>0.23518639922066206</v>
      </c>
      <c r="K15" s="491">
        <f t="shared" si="1"/>
        <v>0.87688161657631736</v>
      </c>
      <c r="L15" s="491">
        <f t="shared" si="1"/>
        <v>7.4917369196642658E-2</v>
      </c>
      <c r="M15" s="491">
        <f t="shared" si="1"/>
        <v>6.1014592571583665E-16</v>
      </c>
      <c r="N15" s="564">
        <f t="shared" si="1"/>
        <v>7.0172023883887237E-5</v>
      </c>
      <c r="O15" s="490">
        <f t="shared" si="1"/>
        <v>6.1014592571583665E-16</v>
      </c>
      <c r="P15" s="492">
        <f t="shared" si="1"/>
        <v>1.8501160080560339E-2</v>
      </c>
      <c r="Q15" s="565"/>
    </row>
    <row r="16" spans="1:18" s="1" customFormat="1" x14ac:dyDescent="0.25">
      <c r="A16" s="65" t="s">
        <v>295</v>
      </c>
      <c r="B16" s="566" t="s">
        <v>801</v>
      </c>
      <c r="C16" s="488" t="s">
        <v>645</v>
      </c>
      <c r="D16" s="489">
        <v>2.9999999999999998E-13</v>
      </c>
      <c r="E16" s="563">
        <f>SUM(F16:N16)</f>
        <v>2.9766728979431062E-13</v>
      </c>
      <c r="F16" s="491">
        <f>$D16*F$43/100</f>
        <v>3.8934467465842523E-14</v>
      </c>
      <c r="G16" s="491">
        <f t="shared" si="1"/>
        <v>3.9492313488607177E-14</v>
      </c>
      <c r="H16" s="491">
        <f t="shared" si="1"/>
        <v>4.7990097731196332E-15</v>
      </c>
      <c r="I16" s="491">
        <f t="shared" si="1"/>
        <v>6.4772148576418659E-14</v>
      </c>
      <c r="J16" s="491">
        <f t="shared" si="1"/>
        <v>2.9653368292175959E-14</v>
      </c>
      <c r="K16" s="491">
        <f t="shared" si="1"/>
        <v>1.1056121277055442E-13</v>
      </c>
      <c r="L16" s="491">
        <f t="shared" si="1"/>
        <v>9.4459218204391438E-15</v>
      </c>
      <c r="M16" s="491">
        <f t="shared" si="1"/>
        <v>7.6929966644231057E-29</v>
      </c>
      <c r="N16" s="564">
        <f t="shared" si="1"/>
        <v>8.8476071530137446E-18</v>
      </c>
      <c r="O16" s="490">
        <f t="shared" si="1"/>
        <v>7.6929966644231057E-29</v>
      </c>
      <c r="P16" s="492">
        <f t="shared" si="1"/>
        <v>2.3327102056893133E-15</v>
      </c>
      <c r="Q16" s="565"/>
    </row>
    <row r="17" spans="1:17" s="1" customFormat="1" x14ac:dyDescent="0.25">
      <c r="A17" s="65" t="s">
        <v>297</v>
      </c>
      <c r="B17" s="566" t="s">
        <v>864</v>
      </c>
      <c r="C17" s="488" t="s">
        <v>645</v>
      </c>
      <c r="D17" s="495">
        <f>SUM(D18:D26)</f>
        <v>18.220089999999995</v>
      </c>
      <c r="E17" s="567">
        <f t="shared" ref="E17:P17" si="2">SUM(E18:E26)</f>
        <v>18.078416033694733</v>
      </c>
      <c r="F17" s="568">
        <f t="shared" si="2"/>
        <v>2.3646316710990751</v>
      </c>
      <c r="G17" s="568">
        <f t="shared" si="2"/>
        <v>2.3985116869021219</v>
      </c>
      <c r="H17" s="568">
        <f t="shared" si="2"/>
        <v>0.29146129992373093</v>
      </c>
      <c r="I17" s="568">
        <f t="shared" si="2"/>
        <v>3.9338479218523981</v>
      </c>
      <c r="J17" s="568">
        <f t="shared" si="2"/>
        <v>1.8009567969553073</v>
      </c>
      <c r="K17" s="568">
        <f t="shared" si="2"/>
        <v>6.7147841572955018</v>
      </c>
      <c r="L17" s="568">
        <f t="shared" si="2"/>
        <v>0.57368515233788342</v>
      </c>
      <c r="M17" s="568">
        <f t="shared" si="2"/>
        <v>4.6722363865162911E-15</v>
      </c>
      <c r="N17" s="569">
        <f t="shared" si="2"/>
        <v>5.3734732870851394E-4</v>
      </c>
      <c r="O17" s="570">
        <f t="shared" si="2"/>
        <v>4.6722363865162911E-15</v>
      </c>
      <c r="P17" s="571">
        <f t="shared" si="2"/>
        <v>0.14167396630525933</v>
      </c>
      <c r="Q17" s="565"/>
    </row>
    <row r="18" spans="1:17" s="1" customFormat="1" x14ac:dyDescent="0.25">
      <c r="A18" s="65" t="s">
        <v>733</v>
      </c>
      <c r="B18" s="572" t="s">
        <v>865</v>
      </c>
      <c r="C18" s="488" t="s">
        <v>645</v>
      </c>
      <c r="D18" s="489">
        <v>0</v>
      </c>
      <c r="E18" s="563">
        <f>SUM(F18:N18)</f>
        <v>0</v>
      </c>
      <c r="F18" s="491">
        <f>$D18*F$43/100</f>
        <v>0</v>
      </c>
      <c r="G18" s="491">
        <f t="shared" ref="G18:P18" si="3">$D18*G$43/100</f>
        <v>0</v>
      </c>
      <c r="H18" s="491">
        <f t="shared" si="3"/>
        <v>0</v>
      </c>
      <c r="I18" s="491">
        <f t="shared" si="3"/>
        <v>0</v>
      </c>
      <c r="J18" s="491">
        <f t="shared" si="3"/>
        <v>0</v>
      </c>
      <c r="K18" s="491">
        <f t="shared" si="3"/>
        <v>0</v>
      </c>
      <c r="L18" s="491">
        <f t="shared" si="3"/>
        <v>0</v>
      </c>
      <c r="M18" s="491">
        <f t="shared" si="3"/>
        <v>0</v>
      </c>
      <c r="N18" s="564">
        <f t="shared" si="3"/>
        <v>0</v>
      </c>
      <c r="O18" s="490">
        <f t="shared" si="3"/>
        <v>0</v>
      </c>
      <c r="P18" s="492">
        <f t="shared" si="3"/>
        <v>0</v>
      </c>
      <c r="Q18" s="565"/>
    </row>
    <row r="19" spans="1:17" s="1" customFormat="1" x14ac:dyDescent="0.25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737</v>
      </c>
      <c r="B20" s="566" t="s">
        <v>805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 x14ac:dyDescent="0.25">
      <c r="A21" s="65" t="s">
        <v>806</v>
      </c>
      <c r="B21" s="573" t="s">
        <v>807</v>
      </c>
      <c r="C21" s="488" t="s">
        <v>645</v>
      </c>
      <c r="D21" s="489">
        <v>1.7872799999999995</v>
      </c>
      <c r="E21" s="563">
        <f t="shared" si="4"/>
        <v>1.7733826456785844</v>
      </c>
      <c r="F21" s="491">
        <f t="shared" si="5"/>
        <v>0.23195598337450335</v>
      </c>
      <c r="G21" s="491">
        <f t="shared" si="5"/>
        <v>0.23527940683972604</v>
      </c>
      <c r="H21" s="491">
        <f t="shared" si="5"/>
        <v>2.859058062433752E-2</v>
      </c>
      <c r="I21" s="491">
        <f t="shared" si="5"/>
        <v>0.38588655235887165</v>
      </c>
      <c r="J21" s="491">
        <f t="shared" si="5"/>
        <v>0.1766629069374675</v>
      </c>
      <c r="K21" s="491">
        <f t="shared" si="5"/>
        <v>0.65867948120185493</v>
      </c>
      <c r="L21" s="491">
        <f t="shared" si="5"/>
        <v>5.6275023837448229E-2</v>
      </c>
      <c r="M21" s="491">
        <f t="shared" si="5"/>
        <v>4.5831796927967079E-16</v>
      </c>
      <c r="N21" s="564">
        <f t="shared" si="5"/>
        <v>5.2710504374794678E-5</v>
      </c>
      <c r="O21" s="490">
        <f t="shared" si="5"/>
        <v>4.5831796927967079E-16</v>
      </c>
      <c r="P21" s="492">
        <f t="shared" si="5"/>
        <v>1.3897354321414651E-2</v>
      </c>
      <c r="Q21" s="565"/>
    </row>
    <row r="22" spans="1:17" s="1" customFormat="1" x14ac:dyDescent="0.25">
      <c r="A22" s="65" t="s">
        <v>808</v>
      </c>
      <c r="B22" s="573" t="s">
        <v>867</v>
      </c>
      <c r="C22" s="488" t="s">
        <v>645</v>
      </c>
      <c r="D22" s="489">
        <v>0.87951000000000013</v>
      </c>
      <c r="E22" s="563">
        <f t="shared" si="4"/>
        <v>0.87267119348998057</v>
      </c>
      <c r="F22" s="491">
        <f t="shared" si="5"/>
        <v>0.11414417826961053</v>
      </c>
      <c r="G22" s="491">
        <f t="shared" si="5"/>
        <v>0.11577961545454966</v>
      </c>
      <c r="H22" s="491">
        <f t="shared" si="5"/>
        <v>1.4069256951854832E-2</v>
      </c>
      <c r="I22" s="491">
        <f t="shared" si="5"/>
        <v>0.1898925079814866</v>
      </c>
      <c r="J22" s="491">
        <f t="shared" si="5"/>
        <v>8.6934779822172278E-2</v>
      </c>
      <c r="K22" s="491">
        <f t="shared" si="5"/>
        <v>0.32413230747943444</v>
      </c>
      <c r="L22" s="491">
        <f t="shared" si="5"/>
        <v>2.7692609000981444E-2</v>
      </c>
      <c r="M22" s="491">
        <f t="shared" si="5"/>
        <v>2.2553558321089218E-16</v>
      </c>
      <c r="N22" s="564">
        <f t="shared" si="5"/>
        <v>2.5938529890490405E-5</v>
      </c>
      <c r="O22" s="490">
        <f t="shared" si="5"/>
        <v>2.2553558321089218E-16</v>
      </c>
      <c r="P22" s="492">
        <f t="shared" si="5"/>
        <v>6.838806510019362E-3</v>
      </c>
      <c r="Q22" s="565"/>
    </row>
    <row r="23" spans="1:17" s="1" customFormat="1" x14ac:dyDescent="0.25">
      <c r="A23" s="65" t="s">
        <v>868</v>
      </c>
      <c r="B23" s="573" t="s">
        <v>869</v>
      </c>
      <c r="C23" s="488" t="s">
        <v>645</v>
      </c>
      <c r="D23" s="489">
        <v>1.02813</v>
      </c>
      <c r="E23" s="563">
        <f t="shared" si="4"/>
        <v>1.0201355688540819</v>
      </c>
      <c r="F23" s="491">
        <f t="shared" si="5"/>
        <v>0.13343231345218889</v>
      </c>
      <c r="G23" s="491">
        <f t="shared" si="5"/>
        <v>0.13534410755680565</v>
      </c>
      <c r="H23" s="491">
        <f t="shared" si="5"/>
        <v>1.6446686393458296E-2</v>
      </c>
      <c r="I23" s="491">
        <f t="shared" si="5"/>
        <v>0.22198063038624435</v>
      </c>
      <c r="J23" s="491">
        <f t="shared" si="5"/>
        <v>0.10162505847411625</v>
      </c>
      <c r="K23" s="491">
        <f t="shared" si="5"/>
        <v>0.37890433228596704</v>
      </c>
      <c r="L23" s="491">
        <f t="shared" si="5"/>
        <v>3.237211867082699E-2</v>
      </c>
      <c r="M23" s="491">
        <f t="shared" si="5"/>
        <v>2.6364668868644425E-16</v>
      </c>
      <c r="N23" s="564">
        <f t="shared" si="5"/>
        <v>3.0321634474093408E-5</v>
      </c>
      <c r="O23" s="490">
        <f t="shared" si="5"/>
        <v>2.6364668868644425E-16</v>
      </c>
      <c r="P23" s="492">
        <f t="shared" si="5"/>
        <v>7.994431145917847E-3</v>
      </c>
      <c r="Q23" s="565"/>
    </row>
    <row r="24" spans="1:17" s="1" customFormat="1" x14ac:dyDescent="0.25">
      <c r="A24" s="65" t="s">
        <v>870</v>
      </c>
      <c r="B24" s="573" t="s">
        <v>871</v>
      </c>
      <c r="C24" s="488" t="s">
        <v>645</v>
      </c>
      <c r="D24" s="489">
        <v>0</v>
      </c>
      <c r="E24" s="563">
        <f t="shared" si="4"/>
        <v>0</v>
      </c>
      <c r="F24" s="491">
        <f t="shared" si="5"/>
        <v>0</v>
      </c>
      <c r="G24" s="491">
        <f t="shared" si="5"/>
        <v>0</v>
      </c>
      <c r="H24" s="491">
        <f t="shared" si="5"/>
        <v>0</v>
      </c>
      <c r="I24" s="491">
        <f t="shared" si="5"/>
        <v>0</v>
      </c>
      <c r="J24" s="491">
        <f t="shared" si="5"/>
        <v>0</v>
      </c>
      <c r="K24" s="491">
        <f t="shared" si="5"/>
        <v>0</v>
      </c>
      <c r="L24" s="491">
        <f t="shared" si="5"/>
        <v>0</v>
      </c>
      <c r="M24" s="491">
        <f t="shared" si="5"/>
        <v>0</v>
      </c>
      <c r="N24" s="564">
        <f t="shared" si="5"/>
        <v>0</v>
      </c>
      <c r="O24" s="490">
        <f t="shared" si="5"/>
        <v>0</v>
      </c>
      <c r="P24" s="492">
        <f t="shared" si="5"/>
        <v>0</v>
      </c>
      <c r="Q24" s="565"/>
    </row>
    <row r="25" spans="1:17" s="1" customFormat="1" x14ac:dyDescent="0.25">
      <c r="A25" s="65" t="s">
        <v>872</v>
      </c>
      <c r="B25" s="573" t="s">
        <v>873</v>
      </c>
      <c r="C25" s="488" t="s">
        <v>645</v>
      </c>
      <c r="D25" s="489">
        <v>14.525169999999996</v>
      </c>
      <c r="E25" s="563">
        <f t="shared" si="4"/>
        <v>14.412226625672085</v>
      </c>
      <c r="F25" s="491">
        <f t="shared" si="5"/>
        <v>1.8850991960027721</v>
      </c>
      <c r="G25" s="491">
        <f t="shared" si="5"/>
        <v>1.9121085570510403</v>
      </c>
      <c r="H25" s="491">
        <f t="shared" si="5"/>
        <v>0.23235477595408027</v>
      </c>
      <c r="I25" s="491">
        <f t="shared" si="5"/>
        <v>3.1360882311257954</v>
      </c>
      <c r="J25" s="491">
        <f t="shared" si="5"/>
        <v>1.4357340517215513</v>
      </c>
      <c r="K25" s="491">
        <f t="shared" si="5"/>
        <v>5.3530680363282457</v>
      </c>
      <c r="L25" s="491">
        <f t="shared" si="5"/>
        <v>0.45734540082862674</v>
      </c>
      <c r="M25" s="491">
        <f t="shared" si="5"/>
        <v>3.7247361453392841E-15</v>
      </c>
      <c r="N25" s="564">
        <f t="shared" si="5"/>
        <v>4.283766599691355E-4</v>
      </c>
      <c r="O25" s="490">
        <f t="shared" si="5"/>
        <v>3.7247361453392841E-15</v>
      </c>
      <c r="P25" s="492">
        <f t="shared" si="5"/>
        <v>0.11294337432790746</v>
      </c>
      <c r="Q25" s="565"/>
    </row>
    <row r="26" spans="1:17" s="1" customFormat="1" x14ac:dyDescent="0.25">
      <c r="A26" s="65" t="s">
        <v>874</v>
      </c>
      <c r="B26" s="573" t="s">
        <v>809</v>
      </c>
      <c r="C26" s="488" t="s">
        <v>645</v>
      </c>
      <c r="D26" s="489">
        <v>0</v>
      </c>
      <c r="E26" s="563">
        <f t="shared" si="4"/>
        <v>0</v>
      </c>
      <c r="F26" s="491">
        <f t="shared" si="5"/>
        <v>0</v>
      </c>
      <c r="G26" s="491">
        <f t="shared" si="5"/>
        <v>0</v>
      </c>
      <c r="H26" s="491">
        <f t="shared" si="5"/>
        <v>0</v>
      </c>
      <c r="I26" s="491">
        <f t="shared" si="5"/>
        <v>0</v>
      </c>
      <c r="J26" s="491">
        <f t="shared" si="5"/>
        <v>0</v>
      </c>
      <c r="K26" s="491">
        <f t="shared" si="5"/>
        <v>0</v>
      </c>
      <c r="L26" s="491">
        <f t="shared" si="5"/>
        <v>0</v>
      </c>
      <c r="M26" s="491">
        <f t="shared" si="5"/>
        <v>0</v>
      </c>
      <c r="N26" s="564">
        <f t="shared" si="5"/>
        <v>0</v>
      </c>
      <c r="O26" s="490">
        <f t="shared" si="5"/>
        <v>0</v>
      </c>
      <c r="P26" s="492">
        <f t="shared" si="5"/>
        <v>0</v>
      </c>
      <c r="Q26" s="565"/>
    </row>
    <row r="27" spans="1:17" s="1" customFormat="1" x14ac:dyDescent="0.25">
      <c r="A27" s="65" t="s">
        <v>16</v>
      </c>
      <c r="B27" s="573" t="s">
        <v>810</v>
      </c>
      <c r="C27" s="488" t="s">
        <v>645</v>
      </c>
      <c r="D27" s="496">
        <v>1.6676718866177687</v>
      </c>
      <c r="E27" s="563">
        <f t="shared" si="4"/>
        <v>1.6547045691855868</v>
      </c>
      <c r="F27" s="491">
        <f t="shared" si="5"/>
        <v>0.21643305604406579</v>
      </c>
      <c r="G27" s="491">
        <f t="shared" si="5"/>
        <v>0.2195340698081529</v>
      </c>
      <c r="H27" s="491">
        <f t="shared" si="5"/>
        <v>2.6677245607451761E-2</v>
      </c>
      <c r="I27" s="491">
        <f t="shared" si="5"/>
        <v>0.36006230405574174</v>
      </c>
      <c r="J27" s="491">
        <f t="shared" si="5"/>
        <v>0.16484029548128201</v>
      </c>
      <c r="K27" s="491">
        <f t="shared" si="5"/>
        <v>0.61459942095939679</v>
      </c>
      <c r="L27" s="491">
        <f t="shared" si="5"/>
        <v>5.2508994210452319E-2</v>
      </c>
      <c r="M27" s="491">
        <f t="shared" si="5"/>
        <v>4.2764647537008936E-16</v>
      </c>
      <c r="N27" s="564">
        <f t="shared" si="5"/>
        <v>4.9183019043064326E-5</v>
      </c>
      <c r="O27" s="490">
        <f t="shared" si="5"/>
        <v>4.2764647537008936E-16</v>
      </c>
      <c r="P27" s="492">
        <f t="shared" si="5"/>
        <v>1.2967317432181403E-2</v>
      </c>
      <c r="Q27" s="565"/>
    </row>
    <row r="28" spans="1:17" s="1" customFormat="1" x14ac:dyDescent="0.25">
      <c r="A28" s="65" t="s">
        <v>18</v>
      </c>
      <c r="B28" s="573" t="s">
        <v>811</v>
      </c>
      <c r="C28" s="488" t="s">
        <v>645</v>
      </c>
      <c r="D28" s="496">
        <v>1.3532299999999999</v>
      </c>
      <c r="E28" s="563">
        <f t="shared" si="4"/>
        <v>1.3427076885611833</v>
      </c>
      <c r="F28" s="491">
        <f t="shared" si="5"/>
        <v>0.17562429802934024</v>
      </c>
      <c r="G28" s="491">
        <f t="shared" si="5"/>
        <v>0.17814061127395958</v>
      </c>
      <c r="H28" s="491">
        <f t="shared" si="5"/>
        <v>2.1647213317595605E-2</v>
      </c>
      <c r="I28" s="491">
        <f t="shared" si="5"/>
        <v>0.29217204872689007</v>
      </c>
      <c r="J28" s="491">
        <f t="shared" si="5"/>
        <v>0.13375942524673759</v>
      </c>
      <c r="K28" s="491">
        <f t="shared" si="5"/>
        <v>0.49871583319165785</v>
      </c>
      <c r="L28" s="491">
        <f t="shared" si="5"/>
        <v>4.2608349283576208E-2</v>
      </c>
      <c r="M28" s="491">
        <f t="shared" si="5"/>
        <v>3.470131292065759E-16</v>
      </c>
      <c r="N28" s="564">
        <f t="shared" si="5"/>
        <v>3.9909491425575973E-5</v>
      </c>
      <c r="O28" s="490">
        <f t="shared" si="5"/>
        <v>3.470131292065759E-16</v>
      </c>
      <c r="P28" s="492">
        <f t="shared" si="5"/>
        <v>1.0522311438816498E-2</v>
      </c>
      <c r="Q28" s="565"/>
    </row>
    <row r="29" spans="1:17" s="1" customFormat="1" x14ac:dyDescent="0.25">
      <c r="A29" s="65" t="s">
        <v>20</v>
      </c>
      <c r="B29" s="561" t="s">
        <v>812</v>
      </c>
      <c r="C29" s="488" t="s">
        <v>645</v>
      </c>
      <c r="D29" s="496">
        <v>2.5043905085107898</v>
      </c>
      <c r="E29" s="563">
        <f t="shared" si="4"/>
        <v>2.4849171175166735</v>
      </c>
      <c r="F29" s="491">
        <f t="shared" si="5"/>
        <v>0.32502370258459384</v>
      </c>
      <c r="G29" s="491">
        <f t="shared" si="5"/>
        <v>0.32968058353333485</v>
      </c>
      <c r="H29" s="491">
        <f t="shared" si="5"/>
        <v>4.0061981753504429E-2</v>
      </c>
      <c r="I29" s="491">
        <f t="shared" si="5"/>
        <v>0.54071584703544517</v>
      </c>
      <c r="J29" s="491">
        <f t="shared" si="5"/>
        <v>0.24754538032100096</v>
      </c>
      <c r="K29" s="491">
        <f t="shared" si="5"/>
        <v>0.92296150624006135</v>
      </c>
      <c r="L29" s="491">
        <f t="shared" si="5"/>
        <v>7.8854256504142517E-2</v>
      </c>
      <c r="M29" s="491">
        <f t="shared" si="5"/>
        <v>6.4220892761287962E-16</v>
      </c>
      <c r="N29" s="564">
        <f t="shared" si="5"/>
        <v>7.3859544590132659E-5</v>
      </c>
      <c r="O29" s="490">
        <f t="shared" si="5"/>
        <v>6.4220892761287962E-16</v>
      </c>
      <c r="P29" s="492">
        <f t="shared" si="5"/>
        <v>1.9473390994115228E-2</v>
      </c>
      <c r="Q29" s="565"/>
    </row>
    <row r="30" spans="1:17" s="1" customFormat="1" x14ac:dyDescent="0.25">
      <c r="A30" s="574" t="s">
        <v>746</v>
      </c>
      <c r="B30" s="573" t="s">
        <v>875</v>
      </c>
      <c r="C30" s="488" t="s">
        <v>645</v>
      </c>
      <c r="D30" s="489">
        <v>66.969530000000134</v>
      </c>
      <c r="E30" s="563">
        <f t="shared" si="4"/>
        <v>66.448794979662722</v>
      </c>
      <c r="F30" s="491">
        <f t="shared" si="5"/>
        <v>8.6914099566258987</v>
      </c>
      <c r="G30" s="491">
        <f t="shared" si="5"/>
        <v>8.8159389098156264</v>
      </c>
      <c r="H30" s="491">
        <f t="shared" si="5"/>
        <v>1.071291429904097</v>
      </c>
      <c r="I30" s="491">
        <f t="shared" si="5"/>
        <v>14.459201157509785</v>
      </c>
      <c r="J30" s="491">
        <f t="shared" si="5"/>
        <v>6.6195737914797697</v>
      </c>
      <c r="K30" s="491">
        <f t="shared" si="5"/>
        <v>24.680774851580139</v>
      </c>
      <c r="L30" s="491">
        <f t="shared" si="5"/>
        <v>2.1086298157718506</v>
      </c>
      <c r="M30" s="491">
        <f t="shared" si="5"/>
        <v>1.7173212363599471E-14</v>
      </c>
      <c r="N30" s="564">
        <f t="shared" si="5"/>
        <v>1.9750669755398994E-3</v>
      </c>
      <c r="O30" s="490">
        <f t="shared" si="5"/>
        <v>1.7173212363599471E-14</v>
      </c>
      <c r="P30" s="492">
        <f t="shared" si="5"/>
        <v>0.52073502033738994</v>
      </c>
      <c r="Q30" s="565"/>
    </row>
    <row r="31" spans="1:17" s="1" customFormat="1" x14ac:dyDescent="0.25">
      <c r="A31" s="65" t="s">
        <v>755</v>
      </c>
      <c r="B31" s="566" t="s">
        <v>814</v>
      </c>
      <c r="C31" s="488" t="s">
        <v>645</v>
      </c>
      <c r="D31" s="496">
        <v>20.795879999999997</v>
      </c>
      <c r="E31" s="563">
        <f t="shared" si="4"/>
        <v>20.63417746162569</v>
      </c>
      <c r="F31" s="491">
        <f t="shared" si="5"/>
        <v>2.6989217109452168</v>
      </c>
      <c r="G31" s="491">
        <f t="shared" si="5"/>
        <v>2.7375913741048534</v>
      </c>
      <c r="H31" s="491">
        <f t="shared" si="5"/>
        <v>0.33266543786874364</v>
      </c>
      <c r="I31" s="491">
        <f t="shared" si="5"/>
        <v>4.4899794304579101</v>
      </c>
      <c r="J31" s="491">
        <f t="shared" si="5"/>
        <v>2.0555596286663205</v>
      </c>
      <c r="K31" s="491">
        <f t="shared" si="5"/>
        <v>7.664059044769723</v>
      </c>
      <c r="L31" s="491">
        <f t="shared" si="5"/>
        <v>0.65478752222411318</v>
      </c>
      <c r="M31" s="491">
        <f t="shared" si="5"/>
        <v>5.3327545157914378E-15</v>
      </c>
      <c r="N31" s="564">
        <f t="shared" si="5"/>
        <v>6.133125888040516E-4</v>
      </c>
      <c r="O31" s="490">
        <f t="shared" si="5"/>
        <v>5.3327545157914378E-15</v>
      </c>
      <c r="P31" s="492">
        <f t="shared" si="5"/>
        <v>0.16170253837430093</v>
      </c>
      <c r="Q31" s="565"/>
    </row>
    <row r="32" spans="1:17" s="1" customFormat="1" x14ac:dyDescent="0.25">
      <c r="A32" s="65" t="s">
        <v>769</v>
      </c>
      <c r="B32" s="566" t="s">
        <v>876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 x14ac:dyDescent="0.25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1.7761599999999995</v>
      </c>
      <c r="E33" s="575">
        <f t="shared" si="6"/>
        <v>1.7623491114702083</v>
      </c>
      <c r="F33" s="576">
        <f t="shared" si="6"/>
        <v>0.23051281244710276</v>
      </c>
      <c r="G33" s="576">
        <f t="shared" si="6"/>
        <v>0.23381555841974833</v>
      </c>
      <c r="H33" s="576">
        <f t="shared" si="6"/>
        <v>2.8412697328747218E-2</v>
      </c>
      <c r="I33" s="576">
        <f t="shared" si="6"/>
        <v>0.38348566471830575</v>
      </c>
      <c r="J33" s="576">
        <f t="shared" si="6"/>
        <v>0.17556375541943747</v>
      </c>
      <c r="K33" s="576">
        <f t="shared" si="6"/>
        <v>0.65458134558182623</v>
      </c>
      <c r="L33" s="576">
        <f t="shared" si="6"/>
        <v>5.5924895001970613E-2</v>
      </c>
      <c r="M33" s="576">
        <f t="shared" si="6"/>
        <v>4.5546643184939134E-16</v>
      </c>
      <c r="N33" s="577">
        <f t="shared" si="6"/>
        <v>5.2382553069656304E-5</v>
      </c>
      <c r="O33" s="578">
        <f t="shared" si="6"/>
        <v>4.5546643184939134E-16</v>
      </c>
      <c r="P33" s="579">
        <f t="shared" si="6"/>
        <v>1.3810888529790432E-2</v>
      </c>
      <c r="Q33" s="565"/>
    </row>
    <row r="34" spans="1:17" s="1" customFormat="1" x14ac:dyDescent="0.25">
      <c r="A34" s="65" t="s">
        <v>817</v>
      </c>
      <c r="B34" s="566" t="s">
        <v>877</v>
      </c>
      <c r="C34" s="488" t="s">
        <v>645</v>
      </c>
      <c r="D34" s="496">
        <v>0.56999999999999984</v>
      </c>
      <c r="E34" s="563">
        <f t="shared" si="4"/>
        <v>0.5655678506091899</v>
      </c>
      <c r="F34" s="491">
        <f>$D34*F$43/100</f>
        <v>7.3975488185100774E-2</v>
      </c>
      <c r="G34" s="491">
        <f t="shared" ref="G34:P34" si="7">$D34*G$43/100</f>
        <v>7.503539562835361E-2</v>
      </c>
      <c r="H34" s="491">
        <f t="shared" si="7"/>
        <v>9.1181185689273008E-3</v>
      </c>
      <c r="I34" s="491">
        <f t="shared" si="7"/>
        <v>0.12306708229519542</v>
      </c>
      <c r="J34" s="491">
        <f t="shared" si="7"/>
        <v>5.634139975513431E-2</v>
      </c>
      <c r="K34" s="491">
        <f t="shared" si="7"/>
        <v>0.21006630426405334</v>
      </c>
      <c r="L34" s="491">
        <f t="shared" si="7"/>
        <v>1.7947251458834371E-2</v>
      </c>
      <c r="M34" s="491">
        <f t="shared" si="7"/>
        <v>1.4616693662403897E-16</v>
      </c>
      <c r="N34" s="564">
        <f t="shared" si="7"/>
        <v>1.6810453590726113E-5</v>
      </c>
      <c r="O34" s="490">
        <f t="shared" si="7"/>
        <v>1.4616693662403897E-16</v>
      </c>
      <c r="P34" s="492">
        <f t="shared" si="7"/>
        <v>4.4321493908096943E-3</v>
      </c>
      <c r="Q34" s="565"/>
    </row>
    <row r="35" spans="1:17" s="1" customFormat="1" x14ac:dyDescent="0.25">
      <c r="A35" s="65" t="s">
        <v>819</v>
      </c>
      <c r="B35" s="566" t="s">
        <v>878</v>
      </c>
      <c r="C35" s="488" t="s">
        <v>645</v>
      </c>
      <c r="D35" s="496">
        <v>0.6469999999999998</v>
      </c>
      <c r="E35" s="563">
        <f t="shared" si="4"/>
        <v>0.6419691216563963</v>
      </c>
      <c r="F35" s="491">
        <f t="shared" ref="F35:P36" si="8">$D35*F$43/100</f>
        <v>8.3968668168000346E-2</v>
      </c>
      <c r="G35" s="491">
        <f t="shared" si="8"/>
        <v>8.5171756090429443E-2</v>
      </c>
      <c r="H35" s="491">
        <f t="shared" si="8"/>
        <v>1.0349864410694673E-2</v>
      </c>
      <c r="I35" s="491">
        <f t="shared" si="8"/>
        <v>0.13969193376314287</v>
      </c>
      <c r="J35" s="491">
        <f t="shared" si="8"/>
        <v>6.3952430950126149E-2</v>
      </c>
      <c r="K35" s="491">
        <f t="shared" si="8"/>
        <v>0.23844368220849563</v>
      </c>
      <c r="L35" s="491">
        <f t="shared" si="8"/>
        <v>2.0371704726080412E-2</v>
      </c>
      <c r="M35" s="491">
        <f t="shared" si="8"/>
        <v>1.6591229472939159E-16</v>
      </c>
      <c r="N35" s="564">
        <f t="shared" si="8"/>
        <v>1.9081339426666308E-5</v>
      </c>
      <c r="O35" s="490">
        <f t="shared" si="8"/>
        <v>1.6591229472939159E-16</v>
      </c>
      <c r="P35" s="492">
        <f t="shared" si="8"/>
        <v>5.0308783436032846E-3</v>
      </c>
      <c r="Q35" s="565"/>
    </row>
    <row r="36" spans="1:17" s="1" customFormat="1" x14ac:dyDescent="0.25">
      <c r="A36" s="65" t="s">
        <v>821</v>
      </c>
      <c r="B36" s="566" t="s">
        <v>822</v>
      </c>
      <c r="C36" s="488" t="s">
        <v>645</v>
      </c>
      <c r="D36" s="496">
        <v>0.55915999999999977</v>
      </c>
      <c r="E36" s="563">
        <f>SUM(F36:N36)</f>
        <v>0.55481213920462213</v>
      </c>
      <c r="F36" s="491">
        <f t="shared" si="8"/>
        <v>7.2568656094001649E-2</v>
      </c>
      <c r="G36" s="491">
        <f t="shared" si="8"/>
        <v>7.3608406700965259E-2</v>
      </c>
      <c r="H36" s="491">
        <f t="shared" si="8"/>
        <v>8.9447143491252438E-3</v>
      </c>
      <c r="I36" s="491">
        <f t="shared" si="8"/>
        <v>0.12072664865996748</v>
      </c>
      <c r="J36" s="491">
        <f t="shared" si="8"/>
        <v>5.5269924714177021E-2</v>
      </c>
      <c r="K36" s="491">
        <f t="shared" si="8"/>
        <v>0.20607135910927726</v>
      </c>
      <c r="L36" s="491">
        <f t="shared" si="8"/>
        <v>1.7605938817055834E-2</v>
      </c>
      <c r="M36" s="491">
        <f t="shared" si="8"/>
        <v>1.4338720049596073E-16</v>
      </c>
      <c r="N36" s="564">
        <f t="shared" si="8"/>
        <v>1.649076005226388E-5</v>
      </c>
      <c r="O36" s="490">
        <f t="shared" si="8"/>
        <v>1.4338720049596073E-16</v>
      </c>
      <c r="P36" s="492">
        <f t="shared" si="8"/>
        <v>4.3478607953774534E-3</v>
      </c>
      <c r="Q36" s="565"/>
    </row>
    <row r="37" spans="1:17" s="1" customFormat="1" x14ac:dyDescent="0.25">
      <c r="A37" s="65" t="s">
        <v>823</v>
      </c>
      <c r="B37" s="566" t="s">
        <v>824</v>
      </c>
      <c r="C37" s="488" t="s">
        <v>645</v>
      </c>
      <c r="D37" s="497">
        <f>SUM(D38:D42)</f>
        <v>10.233229999999999</v>
      </c>
      <c r="E37" s="575">
        <f t="shared" ref="E37:P37" si="9">SUM(E38:E42)</f>
        <v>10.153659466472776</v>
      </c>
      <c r="F37" s="580">
        <f t="shared" si="9"/>
        <v>1.3280845350182786</v>
      </c>
      <c r="G37" s="580">
        <f t="shared" si="9"/>
        <v>1.3471130905367319</v>
      </c>
      <c r="H37" s="580">
        <f t="shared" si="9"/>
        <v>0.16369790260193673</v>
      </c>
      <c r="I37" s="580">
        <f t="shared" si="9"/>
        <v>2.2094276465888827</v>
      </c>
      <c r="J37" s="580">
        <f t="shared" si="9"/>
        <v>1.0114991266951461</v>
      </c>
      <c r="K37" s="580">
        <f t="shared" si="9"/>
        <v>3.7713277312000684</v>
      </c>
      <c r="L37" s="580">
        <f t="shared" si="9"/>
        <v>0.32220763516857487</v>
      </c>
      <c r="M37" s="580">
        <f t="shared" si="9"/>
        <v>2.624140141875815E-15</v>
      </c>
      <c r="N37" s="577">
        <f t="shared" si="9"/>
        <v>3.0179866315478286E-4</v>
      </c>
      <c r="O37" s="578">
        <f t="shared" si="9"/>
        <v>2.624140141875815E-15</v>
      </c>
      <c r="P37" s="579">
        <f t="shared" si="9"/>
        <v>7.9570533527220183E-2</v>
      </c>
      <c r="Q37" s="565"/>
    </row>
    <row r="38" spans="1:17" s="1" customFormat="1" x14ac:dyDescent="0.25">
      <c r="A38" s="65" t="s">
        <v>825</v>
      </c>
      <c r="B38" s="566" t="s">
        <v>879</v>
      </c>
      <c r="C38" s="488" t="s">
        <v>645</v>
      </c>
      <c r="D38" s="496">
        <v>0.69200000000000006</v>
      </c>
      <c r="E38" s="563">
        <f>SUM(F38:N38)</f>
        <v>0.68661921512554325</v>
      </c>
      <c r="F38" s="491">
        <f>$D38*F$43/100</f>
        <v>8.9808838287876752E-2</v>
      </c>
      <c r="G38" s="491">
        <f t="shared" ref="G38:P38" si="10">$D38*G$43/100</f>
        <v>9.1095603113720558E-2</v>
      </c>
      <c r="H38" s="491">
        <f t="shared" si="10"/>
        <v>1.1069715876662622E-2</v>
      </c>
      <c r="I38" s="491">
        <f t="shared" si="10"/>
        <v>0.14940775604960571</v>
      </c>
      <c r="J38" s="491">
        <f t="shared" si="10"/>
        <v>6.8400436193952571E-2</v>
      </c>
      <c r="K38" s="491">
        <f t="shared" si="10"/>
        <v>0.25502786412407891</v>
      </c>
      <c r="L38" s="491">
        <f t="shared" si="10"/>
        <v>2.1788592999146296E-2</v>
      </c>
      <c r="M38" s="491">
        <f t="shared" si="10"/>
        <v>1.7745178972602632E-16</v>
      </c>
      <c r="N38" s="564">
        <f t="shared" si="10"/>
        <v>2.0408480499618377E-5</v>
      </c>
      <c r="O38" s="490">
        <f t="shared" si="10"/>
        <v>1.7745178972602632E-16</v>
      </c>
      <c r="P38" s="492">
        <f t="shared" si="10"/>
        <v>5.3807848744566837E-3</v>
      </c>
      <c r="Q38" s="565"/>
    </row>
    <row r="39" spans="1:17" s="1" customFormat="1" x14ac:dyDescent="0.25">
      <c r="A39" s="65" t="s">
        <v>827</v>
      </c>
      <c r="B39" s="581" t="s">
        <v>880</v>
      </c>
      <c r="C39" s="488" t="s">
        <v>645</v>
      </c>
      <c r="D39" s="496">
        <v>1.5535399999999999</v>
      </c>
      <c r="E39" s="563">
        <f t="shared" ref="E39:E43" si="11">SUM(F39:N39)</f>
        <v>1.5414601379568444</v>
      </c>
      <c r="F39" s="491">
        <f t="shared" ref="F39:P42" si="12">$D39*F$43/100</f>
        <v>0.20162084195628327</v>
      </c>
      <c r="G39" s="491">
        <f t="shared" si="12"/>
        <v>0.20450962899030262</v>
      </c>
      <c r="H39" s="491">
        <f t="shared" si="12"/>
        <v>2.4851512143107581E-2</v>
      </c>
      <c r="I39" s="491">
        <f t="shared" si="12"/>
        <v>0.33542041233136483</v>
      </c>
      <c r="J39" s="491">
        <f t="shared" si="12"/>
        <v>0.15355897925542347</v>
      </c>
      <c r="K39" s="491">
        <f t="shared" si="12"/>
        <v>0.57253755495855696</v>
      </c>
      <c r="L39" s="491">
        <f t="shared" si="12"/>
        <v>4.8915391283083427E-2</v>
      </c>
      <c r="M39" s="491">
        <f t="shared" si="12"/>
        <v>3.98379267934929E-16</v>
      </c>
      <c r="N39" s="564">
        <f t="shared" si="12"/>
        <v>4.5817038721643247E-5</v>
      </c>
      <c r="O39" s="490">
        <f t="shared" si="12"/>
        <v>3.98379267934929E-16</v>
      </c>
      <c r="P39" s="492">
        <f t="shared" si="12"/>
        <v>1.2079862043155254E-2</v>
      </c>
      <c r="Q39" s="565"/>
    </row>
    <row r="40" spans="1:17" s="1" customFormat="1" x14ac:dyDescent="0.25">
      <c r="A40" s="65" t="s">
        <v>829</v>
      </c>
      <c r="B40" s="566" t="s">
        <v>881</v>
      </c>
      <c r="C40" s="488" t="s">
        <v>645</v>
      </c>
      <c r="D40" s="496">
        <v>0.62513999999999992</v>
      </c>
      <c r="E40" s="563">
        <f t="shared" si="11"/>
        <v>0.62027909847338447</v>
      </c>
      <c r="F40" s="491">
        <f t="shared" si="12"/>
        <v>8.1131643305322645E-2</v>
      </c>
      <c r="G40" s="491">
        <f t="shared" si="12"/>
        <v>8.2294082847559624E-2</v>
      </c>
      <c r="H40" s="491">
        <f t="shared" si="12"/>
        <v>1.0000176565226691E-2</v>
      </c>
      <c r="I40" s="491">
        <f t="shared" si="12"/>
        <v>0.1349722032035412</v>
      </c>
      <c r="J40" s="491">
        <f t="shared" si="12"/>
        <v>6.1791688847236265E-2</v>
      </c>
      <c r="K40" s="491">
        <f t="shared" si="12"/>
        <v>0.23038745517128129</v>
      </c>
      <c r="L40" s="491">
        <f t="shared" si="12"/>
        <v>1.9683411889431086E-2</v>
      </c>
      <c r="M40" s="491">
        <f t="shared" si="12"/>
        <v>1.6030666449324864E-16</v>
      </c>
      <c r="N40" s="564">
        <f t="shared" si="12"/>
        <v>1.8436643785450044E-5</v>
      </c>
      <c r="O40" s="490">
        <f t="shared" si="12"/>
        <v>1.6030666449324864E-16</v>
      </c>
      <c r="P40" s="492">
        <f t="shared" si="12"/>
        <v>4.860901526615391E-3</v>
      </c>
      <c r="Q40" s="565"/>
    </row>
    <row r="41" spans="1:17" s="1" customFormat="1" x14ac:dyDescent="0.25">
      <c r="A41" s="152" t="s">
        <v>831</v>
      </c>
      <c r="B41" s="582" t="s">
        <v>882</v>
      </c>
      <c r="C41" s="488" t="s">
        <v>645</v>
      </c>
      <c r="D41" s="583">
        <v>0</v>
      </c>
      <c r="E41" s="563">
        <f t="shared" si="11"/>
        <v>0</v>
      </c>
      <c r="F41" s="491">
        <f t="shared" si="12"/>
        <v>0</v>
      </c>
      <c r="G41" s="491">
        <f t="shared" si="12"/>
        <v>0</v>
      </c>
      <c r="H41" s="491">
        <f t="shared" si="12"/>
        <v>0</v>
      </c>
      <c r="I41" s="491">
        <f t="shared" si="12"/>
        <v>0</v>
      </c>
      <c r="J41" s="491">
        <f t="shared" si="12"/>
        <v>0</v>
      </c>
      <c r="K41" s="491">
        <f t="shared" si="12"/>
        <v>0</v>
      </c>
      <c r="L41" s="491">
        <f t="shared" si="12"/>
        <v>0</v>
      </c>
      <c r="M41" s="491">
        <f t="shared" si="12"/>
        <v>0</v>
      </c>
      <c r="N41" s="564">
        <f t="shared" si="12"/>
        <v>0</v>
      </c>
      <c r="O41" s="490">
        <f t="shared" si="12"/>
        <v>0</v>
      </c>
      <c r="P41" s="492">
        <f t="shared" si="12"/>
        <v>0</v>
      </c>
      <c r="Q41" s="584"/>
    </row>
    <row r="42" spans="1:17" s="1" customFormat="1" ht="25.5" x14ac:dyDescent="0.25">
      <c r="A42" s="152" t="s">
        <v>883</v>
      </c>
      <c r="B42" s="582" t="s">
        <v>884</v>
      </c>
      <c r="C42" s="488" t="s">
        <v>645</v>
      </c>
      <c r="D42" s="583">
        <v>7.3625499999999997</v>
      </c>
      <c r="E42" s="563">
        <f t="shared" si="11"/>
        <v>7.3053010149170046</v>
      </c>
      <c r="F42" s="491">
        <f t="shared" si="12"/>
        <v>0.95552321146879604</v>
      </c>
      <c r="G42" s="491">
        <f t="shared" si="12"/>
        <v>0.9692137755851491</v>
      </c>
      <c r="H42" s="491">
        <f t="shared" si="12"/>
        <v>0.11777649801693985</v>
      </c>
      <c r="I42" s="491">
        <f t="shared" si="12"/>
        <v>1.5896272750043707</v>
      </c>
      <c r="J42" s="491">
        <f t="shared" si="12"/>
        <v>0.72774802239853376</v>
      </c>
      <c r="K42" s="491">
        <f t="shared" si="12"/>
        <v>2.7133748569461513</v>
      </c>
      <c r="L42" s="491">
        <f t="shared" si="12"/>
        <v>0.23182023899691406</v>
      </c>
      <c r="M42" s="491">
        <f t="shared" si="12"/>
        <v>1.8880024197216109E-15</v>
      </c>
      <c r="N42" s="564">
        <f t="shared" si="12"/>
        <v>2.171365001480712E-4</v>
      </c>
      <c r="O42" s="490">
        <f t="shared" si="12"/>
        <v>1.8880024197216109E-15</v>
      </c>
      <c r="P42" s="492">
        <f t="shared" si="12"/>
        <v>5.7248985082992851E-2</v>
      </c>
      <c r="Q42" s="584"/>
    </row>
    <row r="43" spans="1:17" s="1" customFormat="1" ht="26.25" thickBot="1" x14ac:dyDescent="0.3">
      <c r="A43" s="109" t="s">
        <v>351</v>
      </c>
      <c r="B43" s="585" t="s">
        <v>885</v>
      </c>
      <c r="C43" s="462" t="s">
        <v>834</v>
      </c>
      <c r="D43" s="111">
        <f>SUM(E43,O43,P43)</f>
        <v>100.00000000000001</v>
      </c>
      <c r="E43" s="586">
        <f t="shared" si="11"/>
        <v>99.222429931436878</v>
      </c>
      <c r="F43" s="587">
        <v>12.978155821947507</v>
      </c>
      <c r="G43" s="587">
        <v>13.164104496202391</v>
      </c>
      <c r="H43" s="587">
        <v>1.5996699243732111</v>
      </c>
      <c r="I43" s="587">
        <v>21.590716192139553</v>
      </c>
      <c r="J43" s="587">
        <v>9.8844560973919879</v>
      </c>
      <c r="K43" s="587">
        <v>36.853737590184807</v>
      </c>
      <c r="L43" s="587">
        <v>3.1486406068130481</v>
      </c>
      <c r="M43" s="587">
        <v>2.5643322214743684E-14</v>
      </c>
      <c r="N43" s="588">
        <v>2.9492023843379154E-3</v>
      </c>
      <c r="O43" s="589">
        <v>2.5643322214743684E-14</v>
      </c>
      <c r="P43" s="590">
        <v>0.77757006856310451</v>
      </c>
      <c r="Q43" s="591" t="s">
        <v>886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4stjz84VK1PRFbdRpy35X1OoHzrYo/b2vQvenlOuwqv+O2yJmVKE6elda3w5mhvRd3AEGVJTkdnlkjUZljBNWQ==" saltValue="lFAM6nXGICqwGnfb4/4MPz4s4kdsCBLiIM2MUixiliCRsm6vKqzCDvF89xK9OptZwtSecVWYWMb5YMkMVX3Mgw==" spinCount="100000" sheet="1" objects="1" scenarios="1"/>
  <mergeCells count="17">
    <mergeCell ref="P9:P12"/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13</vt:i4>
      </vt:variant>
      <vt:variant>
        <vt:lpstr>Įvardinti diapazonai</vt:lpstr>
      </vt:variant>
      <vt:variant>
        <vt:i4>4516</vt:i4>
      </vt:variant>
    </vt:vector>
  </HeadingPairs>
  <TitlesOfParts>
    <vt:vector size="4529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2</vt:lpstr>
      <vt:lpstr>Forma 3</vt:lpstr>
      <vt:lpstr>Forma 10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V3</cp:lastModifiedBy>
  <dcterms:created xsi:type="dcterms:W3CDTF">2018-02-02T00:17:34Z</dcterms:created>
  <dcterms:modified xsi:type="dcterms:W3CDTF">2018-07-11T10:22:12Z</dcterms:modified>
</cp:coreProperties>
</file>